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o\OneDrive\Documents\LABORATORIO\Tutti i dati di Lab da cartella 31.08.18\Antibiotics project\Luis-NMR esperimenti Portogallo\Esperimenti\Dati CSV per metaboanalyst\Dati in uso\Report\"/>
    </mc:Choice>
  </mc:AlternateContent>
  <xr:revisionPtr revIDLastSave="0" documentId="13_ncr:1_{BE090BD9-E83F-434B-BBB9-43AC6EA2F45E}" xr6:coauthVersionLast="44" xr6:coauthVersionMax="44" xr10:uidLastSave="{00000000-0000-0000-0000-000000000000}"/>
  <bookViews>
    <workbookView xWindow="10455" yWindow="0" windowWidth="19320" windowHeight="15225" activeTab="2" xr2:uid="{5EB207A3-EF3C-4AF0-906F-397DE8C118AC}"/>
  </bookViews>
  <sheets>
    <sheet name="Absolute concentrations" sheetId="2" r:id="rId1"/>
    <sheet name="Statistical analysis" sheetId="3" r:id="rId2"/>
    <sheet name="Fold chang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5" i="3" l="1"/>
  <c r="C44" i="3"/>
  <c r="J17" i="3"/>
  <c r="C41" i="3"/>
  <c r="J16" i="3"/>
  <c r="C40" i="3"/>
  <c r="C37" i="3"/>
  <c r="C36" i="3"/>
  <c r="C35" i="3"/>
  <c r="J15" i="3"/>
  <c r="J14" i="3"/>
  <c r="J13" i="3"/>
  <c r="C34" i="3"/>
  <c r="C32" i="3"/>
  <c r="C30" i="3"/>
  <c r="J12" i="3"/>
  <c r="J11" i="3"/>
  <c r="J10" i="3"/>
  <c r="C26" i="3"/>
  <c r="C24" i="3"/>
  <c r="J9" i="3"/>
  <c r="C22" i="3"/>
  <c r="C21" i="3"/>
  <c r="J8" i="3"/>
  <c r="C16" i="3"/>
  <c r="J7" i="3"/>
  <c r="C15" i="3"/>
  <c r="C13" i="3"/>
  <c r="J6" i="3"/>
  <c r="C9" i="3"/>
  <c r="C8" i="3"/>
  <c r="C7" i="3"/>
  <c r="C6" i="3"/>
  <c r="C5" i="3"/>
  <c r="J4" i="3"/>
  <c r="C4" i="3"/>
  <c r="D21" i="1" l="1"/>
  <c r="D22" i="1"/>
  <c r="D23" i="1"/>
  <c r="D24" i="1"/>
  <c r="D25" i="1"/>
  <c r="D27" i="1"/>
  <c r="D28" i="1"/>
  <c r="D29" i="1"/>
  <c r="D30" i="1"/>
  <c r="D31" i="1"/>
  <c r="D32" i="1"/>
  <c r="D33" i="1"/>
  <c r="D34" i="1"/>
  <c r="H42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</calcChain>
</file>

<file path=xl/sharedStrings.xml><?xml version="1.0" encoding="utf-8"?>
<sst xmlns="http://schemas.openxmlformats.org/spreadsheetml/2006/main" count="461" uniqueCount="108">
  <si>
    <t>Glutathione</t>
  </si>
  <si>
    <t>4-Aminobutyrate</t>
  </si>
  <si>
    <t>Thymidine 5'-triphosphate</t>
  </si>
  <si>
    <t>AMP</t>
  </si>
  <si>
    <t>Citrate</t>
  </si>
  <si>
    <t>Proline</t>
  </si>
  <si>
    <t>Inosine</t>
  </si>
  <si>
    <t>ATP</t>
  </si>
  <si>
    <t>Glutamine</t>
  </si>
  <si>
    <t>NAD+</t>
  </si>
  <si>
    <t>Glycine</t>
  </si>
  <si>
    <t>Coenzyme A</t>
  </si>
  <si>
    <t>Tyrosine</t>
  </si>
  <si>
    <t>Succinate</t>
  </si>
  <si>
    <t>Glucose-1-phosphate</t>
  </si>
  <si>
    <t>Isoleucine</t>
  </si>
  <si>
    <t>Lactate</t>
  </si>
  <si>
    <t>Histidine</t>
  </si>
  <si>
    <t>N-Acetylputrescine</t>
  </si>
  <si>
    <t>Hydroxyacetone</t>
  </si>
  <si>
    <t>sn-Glycero-3-phosphocholine</t>
  </si>
  <si>
    <t>N-Acetyl-L-alanine</t>
  </si>
  <si>
    <t>O-Acetylcholine</t>
  </si>
  <si>
    <t>NADH</t>
  </si>
  <si>
    <t>Fumarate</t>
  </si>
  <si>
    <t>Valine</t>
  </si>
  <si>
    <t>SD</t>
  </si>
  <si>
    <t>Mean (µM)</t>
  </si>
  <si>
    <t>Acetate</t>
  </si>
  <si>
    <t>CoA</t>
  </si>
  <si>
    <t>Glutamate</t>
  </si>
  <si>
    <t>Alanine</t>
  </si>
  <si>
    <t>Phosphoenolpyruvic acid</t>
  </si>
  <si>
    <t>2-Heptanone</t>
  </si>
  <si>
    <t>Uridine 5'-diphosphate</t>
  </si>
  <si>
    <t>Glucose6-P</t>
  </si>
  <si>
    <t>Threonine</t>
  </si>
  <si>
    <t>dCMP</t>
  </si>
  <si>
    <t>UDP-glucose</t>
  </si>
  <si>
    <t>Putrescine</t>
  </si>
  <si>
    <t>Ethanol</t>
  </si>
  <si>
    <t>Methanol</t>
  </si>
  <si>
    <t>ADP</t>
  </si>
  <si>
    <t>Adenosine triphosphate</t>
  </si>
  <si>
    <t>UMP</t>
  </si>
  <si>
    <t>Lysine</t>
  </si>
  <si>
    <t>dTTP</t>
  </si>
  <si>
    <t>Glucose</t>
  </si>
  <si>
    <t>Cytidine monophosphate</t>
  </si>
  <si>
    <t>Leucine</t>
  </si>
  <si>
    <t>Acetone</t>
  </si>
  <si>
    <t>NADP+</t>
  </si>
  <si>
    <t>Formate</t>
  </si>
  <si>
    <t>Pyruvate</t>
  </si>
  <si>
    <t>Nicotinate</t>
  </si>
  <si>
    <t>3-Hydroxy-3-methylglutarate</t>
  </si>
  <si>
    <t>GDP</t>
  </si>
  <si>
    <t>Inosine triphosphate</t>
  </si>
  <si>
    <t>Acetoin</t>
  </si>
  <si>
    <t>Arginine</t>
  </si>
  <si>
    <t>Choline</t>
  </si>
  <si>
    <t>Phenylalanine</t>
  </si>
  <si>
    <t>Guanosine</t>
  </si>
  <si>
    <t>Aspartate</t>
  </si>
  <si>
    <t>Uracil</t>
  </si>
  <si>
    <t>cytidine</t>
  </si>
  <si>
    <t>Glucose-6-phosphate</t>
  </si>
  <si>
    <t>Cytidine</t>
  </si>
  <si>
    <t>Guanosine diphosphate</t>
  </si>
  <si>
    <t>Metabolites are listed in decreasing order based on the Mean values</t>
  </si>
  <si>
    <t>Numb. detected metabolites</t>
  </si>
  <si>
    <t>Fold Change</t>
  </si>
  <si>
    <r>
      <t>Fold change analysis of Control vs L-Glutamate-y-PH. The index refers to the increased/decreased values in the L-Glutamate-</t>
    </r>
    <r>
      <rPr>
        <b/>
        <sz val="11"/>
        <color theme="1"/>
        <rFont val="Calibri"/>
        <family val="2"/>
      </rPr>
      <t>γ</t>
    </r>
    <r>
      <rPr>
        <b/>
        <sz val="11"/>
        <color theme="1"/>
        <rFont val="Calibri"/>
        <family val="2"/>
        <scheme val="minor"/>
      </rPr>
      <t>-PH group compared to the Control group</t>
    </r>
  </si>
  <si>
    <t>Fold change increase</t>
  </si>
  <si>
    <t>Fold change decrease</t>
  </si>
  <si>
    <t>Glycogen</t>
  </si>
  <si>
    <t>Fold change analysis of Control vs α-Ketoglutarate-PH. The index refers to the increased/decreased values in the α-Ketoglutarate-PH group compared to the Control group</t>
  </si>
  <si>
    <t>N. total metabolites</t>
  </si>
  <si>
    <t>Metabolites found increased</t>
  </si>
  <si>
    <t>Metabolites found decreased</t>
  </si>
  <si>
    <t>Metabolites found  increased</t>
  </si>
  <si>
    <t>Metabolites found  decreased</t>
  </si>
  <si>
    <t>Control Group</t>
  </si>
  <si>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>-Ketoglutarate-PH Group</t>
    </r>
  </si>
  <si>
    <r>
      <t>L-Glutamate-</t>
    </r>
    <r>
      <rPr>
        <b/>
        <sz val="11"/>
        <color theme="1"/>
        <rFont val="Calibri"/>
        <family val="2"/>
      </rPr>
      <t>γ</t>
    </r>
    <r>
      <rPr>
        <b/>
        <sz val="11"/>
        <color theme="1"/>
        <rFont val="Calibri"/>
        <family val="2"/>
        <scheme val="minor"/>
      </rPr>
      <t>-PH Group</t>
    </r>
  </si>
  <si>
    <t>Multiple comparison analysis</t>
  </si>
  <si>
    <t>Metabolite</t>
  </si>
  <si>
    <t>-log10(p)</t>
  </si>
  <si>
    <t>ctr vs lglu</t>
  </si>
  <si>
    <t>ctr vs aket</t>
  </si>
  <si>
    <t>lglu vs aket</t>
  </si>
  <si>
    <t>Legend</t>
  </si>
  <si>
    <t>Log2-Heptanone</t>
  </si>
  <si>
    <t>na</t>
  </si>
  <si>
    <t>&lt;0,0001</t>
  </si>
  <si>
    <t>&gt;4,00</t>
  </si>
  <si>
    <t>LogAcetone</t>
  </si>
  <si>
    <t>LogLysine</t>
  </si>
  <si>
    <t>LogPhenylalanine</t>
  </si>
  <si>
    <t>LogThreonine</t>
  </si>
  <si>
    <t>LogValine</t>
  </si>
  <si>
    <t>p-value(p)</t>
  </si>
  <si>
    <t>One-way ANOVA</t>
  </si>
  <si>
    <t>Post test p-values</t>
  </si>
  <si>
    <t>ns</t>
  </si>
  <si>
    <t>Kruskal Wallis</t>
  </si>
  <si>
    <t>p-values significant</t>
  </si>
  <si>
    <t>ns: not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</si>
</sst>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0" fontId="3" fillId="0" borderId="0" xfId="0" applyFont="1"/>
    <xf numFmtId="0" fontId="0" fillId="0" borderId="0" xfId="0" applyFont="1"/>
    <xf numFmtId="0" fontId="0" fillId="0" borderId="0" xfId="0" applyFill="1"/>
    <xf numFmtId="0" fontId="1" fillId="0" borderId="0" xfId="0" applyFont="1" applyAlignment="1">
      <alignment horizontal="right" vertic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0" fillId="2" borderId="0" xfId="0" applyFill="1"/>
    <xf numFmtId="0" fontId="2" fillId="0" borderId="0" xfId="0" applyFont="1" applyFill="1"/>
    <xf numFmtId="0" fontId="2" fillId="3" borderId="0" xfId="0" applyFont="1" applyFill="1"/>
    <xf numFmtId="0" fontId="1" fillId="4" borderId="0" xfId="0" applyFont="1" applyFill="1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0" fillId="4" borderId="0" xfId="0" applyFill="1"/>
    <xf numFmtId="0" fontId="5" fillId="0" borderId="0" xfId="0" applyFont="1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5" fillId="0" borderId="0" xfId="0" applyNumberFormat="1" applyFont="1" applyAlignment="1">
      <alignment horizontal="right"/>
    </xf>
    <xf numFmtId="164" fontId="0" fillId="4" borderId="0" xfId="0" applyNumberFormat="1" applyFill="1"/>
    <xf numFmtId="165" fontId="0" fillId="0" borderId="0" xfId="0" applyNumberFormat="1"/>
    <xf numFmtId="165" fontId="0" fillId="4" borderId="0" xfId="0" applyNumberFormat="1" applyFill="1"/>
    <xf numFmtId="0" fontId="0" fillId="0" borderId="0" xfId="0" applyAlignment="1">
      <alignment horizontal="left" vertical="top" wrapText="1"/>
    </xf>
    <xf numFmtId="165" fontId="0" fillId="0" borderId="0" xfId="0" applyNumberFormat="1" applyFill="1" applyAlignment="1">
      <alignment horizontal="right"/>
    </xf>
    <xf numFmtId="165" fontId="5" fillId="0" borderId="0" xfId="0" applyNumberFormat="1" applyFont="1"/>
    <xf numFmtId="165" fontId="5" fillId="4" borderId="0" xfId="0" applyNumberFormat="1" applyFont="1" applyFill="1"/>
    <xf numFmtId="165" fontId="0" fillId="4" borderId="0" xfId="0" applyNumberFormat="1" applyFill="1" applyAlignment="1">
      <alignment horizontal="right"/>
    </xf>
    <xf numFmtId="0" fontId="0" fillId="4" borderId="0" xfId="0" applyFill="1" applyAlignment="1">
      <alignment horizontal="right"/>
    </xf>
    <xf numFmtId="165" fontId="5" fillId="4" borderId="0" xfId="0" applyNumberFormat="1" applyFont="1" applyFill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EB19C"/>
      <color rgb="FFFFA3A3"/>
      <color rgb="FFFE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28859-EAD5-4809-9F62-9A51026EA8D9}">
  <dimension ref="B1:N68"/>
  <sheetViews>
    <sheetView workbookViewId="0">
      <selection activeCell="G26" sqref="G26"/>
    </sheetView>
  </sheetViews>
  <sheetFormatPr defaultRowHeight="15" x14ac:dyDescent="0.25"/>
  <cols>
    <col min="2" max="2" width="27.7109375" bestFit="1" customWidth="1"/>
    <col min="3" max="3" width="10.7109375" bestFit="1" customWidth="1"/>
    <col min="4" max="4" width="12" bestFit="1" customWidth="1"/>
    <col min="5" max="5" width="11" customWidth="1"/>
    <col min="7" max="7" width="27.7109375" bestFit="1" customWidth="1"/>
    <col min="8" max="9" width="12" bestFit="1" customWidth="1"/>
    <col min="12" max="12" width="27.7109375" bestFit="1" customWidth="1"/>
    <col min="13" max="13" width="10.7109375" bestFit="1" customWidth="1"/>
    <col min="14" max="14" width="12" bestFit="1" customWidth="1"/>
  </cols>
  <sheetData>
    <row r="1" spans="2:14" x14ac:dyDescent="0.25">
      <c r="B1" s="15" t="s">
        <v>69</v>
      </c>
      <c r="C1" s="15"/>
      <c r="D1" s="15"/>
      <c r="E1" s="15"/>
    </row>
    <row r="2" spans="2:14" x14ac:dyDescent="0.25">
      <c r="D2" s="1"/>
      <c r="E2" s="1"/>
    </row>
    <row r="3" spans="2:14" x14ac:dyDescent="0.25">
      <c r="B3" s="34" t="s">
        <v>82</v>
      </c>
      <c r="C3" s="34"/>
      <c r="D3" s="34"/>
      <c r="E3" s="1"/>
      <c r="G3" s="35" t="s">
        <v>84</v>
      </c>
      <c r="H3" s="35"/>
      <c r="I3" s="35"/>
      <c r="L3" s="35" t="s">
        <v>83</v>
      </c>
      <c r="M3" s="35"/>
      <c r="N3" s="35"/>
    </row>
    <row r="4" spans="2:14" x14ac:dyDescent="0.25">
      <c r="B4" s="11" t="s">
        <v>70</v>
      </c>
      <c r="C4" s="1">
        <v>59</v>
      </c>
      <c r="G4" s="11" t="s">
        <v>70</v>
      </c>
      <c r="H4" s="1">
        <v>62</v>
      </c>
      <c r="L4" s="11" t="s">
        <v>70</v>
      </c>
      <c r="M4" s="1">
        <v>62</v>
      </c>
    </row>
    <row r="5" spans="2:14" x14ac:dyDescent="0.25">
      <c r="C5" s="7" t="s">
        <v>27</v>
      </c>
      <c r="D5" s="7" t="s">
        <v>26</v>
      </c>
      <c r="H5" s="1" t="s">
        <v>27</v>
      </c>
      <c r="I5" s="10" t="s">
        <v>26</v>
      </c>
      <c r="M5" s="7" t="s">
        <v>27</v>
      </c>
      <c r="N5" s="7" t="s">
        <v>26</v>
      </c>
    </row>
    <row r="6" spans="2:14" x14ac:dyDescent="0.25">
      <c r="B6" t="s">
        <v>75</v>
      </c>
      <c r="C6" s="16">
        <v>18483.84</v>
      </c>
      <c r="D6" s="16">
        <v>4871.9799999999996</v>
      </c>
      <c r="G6" t="s">
        <v>75</v>
      </c>
      <c r="H6" s="5">
        <v>17888.8</v>
      </c>
      <c r="I6" s="17">
        <v>4424.46</v>
      </c>
      <c r="L6" t="s">
        <v>75</v>
      </c>
      <c r="M6" s="16">
        <v>27092.2</v>
      </c>
      <c r="N6" s="16">
        <v>6038.67</v>
      </c>
    </row>
    <row r="7" spans="2:14" x14ac:dyDescent="0.25">
      <c r="B7" t="s">
        <v>13</v>
      </c>
      <c r="C7" s="8">
        <v>127.8</v>
      </c>
      <c r="D7" s="8">
        <v>38.62828554886233</v>
      </c>
      <c r="G7" t="s">
        <v>1</v>
      </c>
      <c r="H7" s="3">
        <v>148.72222222222223</v>
      </c>
      <c r="I7" s="3">
        <v>73.290786900158508</v>
      </c>
      <c r="L7" t="s">
        <v>1</v>
      </c>
      <c r="M7" s="3">
        <v>225.72000000000003</v>
      </c>
      <c r="N7" s="3">
        <v>82.087931174104028</v>
      </c>
    </row>
    <row r="8" spans="2:14" x14ac:dyDescent="0.25">
      <c r="B8" t="s">
        <v>28</v>
      </c>
      <c r="C8" s="8">
        <v>99.97999999999999</v>
      </c>
      <c r="D8" s="8">
        <v>38.78690500671587</v>
      </c>
      <c r="G8" t="s">
        <v>0</v>
      </c>
      <c r="H8" s="3">
        <v>147.37777777777777</v>
      </c>
      <c r="I8" s="3">
        <v>74.673485551730124</v>
      </c>
      <c r="L8" t="s">
        <v>30</v>
      </c>
      <c r="M8" s="3">
        <v>160.62000000000003</v>
      </c>
      <c r="N8" s="3">
        <v>117.398975956162</v>
      </c>
    </row>
    <row r="9" spans="2:14" x14ac:dyDescent="0.25">
      <c r="B9" t="s">
        <v>29</v>
      </c>
      <c r="C9" s="8">
        <v>99.81</v>
      </c>
      <c r="D9" s="8">
        <v>18.521486021495264</v>
      </c>
      <c r="G9" t="s">
        <v>30</v>
      </c>
      <c r="H9" s="3">
        <v>133.95555555555558</v>
      </c>
      <c r="I9" s="3">
        <v>85.860557171368114</v>
      </c>
      <c r="L9" t="s">
        <v>0</v>
      </c>
      <c r="M9" s="3">
        <v>151.18</v>
      </c>
      <c r="N9" s="3">
        <v>19.288845366054478</v>
      </c>
    </row>
    <row r="10" spans="2:14" x14ac:dyDescent="0.25">
      <c r="B10" t="s">
        <v>30</v>
      </c>
      <c r="C10" s="8">
        <v>83.31</v>
      </c>
      <c r="D10" s="8">
        <v>25.125880857969726</v>
      </c>
      <c r="G10" t="s">
        <v>29</v>
      </c>
      <c r="H10" s="3">
        <v>119.04444444444445</v>
      </c>
      <c r="I10" s="3">
        <v>19.405032279740531</v>
      </c>
      <c r="L10" t="s">
        <v>28</v>
      </c>
      <c r="M10" s="3">
        <v>118.18999999999998</v>
      </c>
      <c r="N10" s="3">
        <v>19.152687655899577</v>
      </c>
    </row>
    <row r="11" spans="2:14" x14ac:dyDescent="0.25">
      <c r="B11" t="s">
        <v>31</v>
      </c>
      <c r="C11" s="8">
        <v>51.67</v>
      </c>
      <c r="D11" s="8">
        <v>12.943299424798896</v>
      </c>
      <c r="G11" t="s">
        <v>28</v>
      </c>
      <c r="H11" s="3">
        <v>103.27777777777779</v>
      </c>
      <c r="I11" s="3">
        <v>16.094469374429313</v>
      </c>
      <c r="L11" t="s">
        <v>25</v>
      </c>
      <c r="M11" s="3">
        <v>97.779999999999987</v>
      </c>
      <c r="N11" s="3">
        <v>22.921886678214133</v>
      </c>
    </row>
    <row r="12" spans="2:14" x14ac:dyDescent="0.25">
      <c r="B12" t="s">
        <v>32</v>
      </c>
      <c r="C12" s="8">
        <v>51.470000000000006</v>
      </c>
      <c r="D12" s="8">
        <v>12.548222539024751</v>
      </c>
      <c r="G12" t="s">
        <v>13</v>
      </c>
      <c r="H12" s="3">
        <v>95.355555555555554</v>
      </c>
      <c r="I12" s="3">
        <v>19.933458750998891</v>
      </c>
      <c r="L12" t="s">
        <v>11</v>
      </c>
      <c r="M12" s="3">
        <v>96.16</v>
      </c>
      <c r="N12" s="3">
        <v>14.736666289678119</v>
      </c>
    </row>
    <row r="13" spans="2:14" x14ac:dyDescent="0.25">
      <c r="B13" t="s">
        <v>8</v>
      </c>
      <c r="C13" s="8">
        <v>48.160000000000004</v>
      </c>
      <c r="D13" s="8">
        <v>7.789622726565244</v>
      </c>
      <c r="G13" t="s">
        <v>31</v>
      </c>
      <c r="H13" s="3">
        <v>75.744444444444454</v>
      </c>
      <c r="I13" s="3">
        <v>41.408667906342714</v>
      </c>
      <c r="L13" t="s">
        <v>13</v>
      </c>
      <c r="M13" s="3">
        <v>84.97</v>
      </c>
      <c r="N13" s="3">
        <v>12.827578796397097</v>
      </c>
    </row>
    <row r="14" spans="2:14" x14ac:dyDescent="0.25">
      <c r="B14" t="s">
        <v>1</v>
      </c>
      <c r="C14" s="8">
        <v>43.089999999999989</v>
      </c>
      <c r="D14" s="8">
        <v>40.502138489494889</v>
      </c>
      <c r="G14" t="s">
        <v>8</v>
      </c>
      <c r="H14" s="3">
        <v>70.344444444444434</v>
      </c>
      <c r="I14" s="3">
        <v>23.452617716958155</v>
      </c>
      <c r="L14" t="s">
        <v>31</v>
      </c>
      <c r="M14" s="3">
        <v>68.08</v>
      </c>
      <c r="N14" s="3">
        <v>18.744468813789062</v>
      </c>
    </row>
    <row r="15" spans="2:14" x14ac:dyDescent="0.25">
      <c r="B15" t="s">
        <v>18</v>
      </c>
      <c r="C15" s="8">
        <v>34.82</v>
      </c>
      <c r="D15" s="8">
        <v>10.838798621413511</v>
      </c>
      <c r="G15" t="s">
        <v>32</v>
      </c>
      <c r="H15" s="3">
        <v>60.06666666666667</v>
      </c>
      <c r="I15" s="3">
        <v>13.496203169780737</v>
      </c>
      <c r="L15" s="6" t="s">
        <v>66</v>
      </c>
      <c r="M15" s="3">
        <v>59.929999999999993</v>
      </c>
      <c r="N15" s="3">
        <v>20.143157095594006</v>
      </c>
    </row>
    <row r="16" spans="2:14" x14ac:dyDescent="0.25">
      <c r="B16" t="s">
        <v>4</v>
      </c>
      <c r="C16" s="8">
        <v>33.809999999999995</v>
      </c>
      <c r="D16" s="8">
        <v>5.323835292552074</v>
      </c>
      <c r="G16" t="s">
        <v>4</v>
      </c>
      <c r="H16" s="3">
        <v>55.177777777777784</v>
      </c>
      <c r="I16" s="3">
        <v>4.6040139492017662</v>
      </c>
      <c r="L16" t="s">
        <v>8</v>
      </c>
      <c r="M16" s="3">
        <v>55.519999999999996</v>
      </c>
      <c r="N16" s="3">
        <v>15.481659400005519</v>
      </c>
    </row>
    <row r="17" spans="2:14" x14ac:dyDescent="0.25">
      <c r="B17" t="s">
        <v>25</v>
      </c>
      <c r="C17" s="8">
        <v>33.450000000000003</v>
      </c>
      <c r="D17" s="8">
        <v>15.802056828147402</v>
      </c>
      <c r="G17" t="s">
        <v>34</v>
      </c>
      <c r="H17" s="3">
        <v>32.288888888888884</v>
      </c>
      <c r="I17" s="3">
        <v>5.1101478560909701</v>
      </c>
      <c r="L17" t="s">
        <v>32</v>
      </c>
      <c r="M17" s="3">
        <v>53.379999999999995</v>
      </c>
      <c r="N17" s="3">
        <v>22.561215491290465</v>
      </c>
    </row>
    <row r="18" spans="2:14" x14ac:dyDescent="0.25">
      <c r="B18" t="s">
        <v>0</v>
      </c>
      <c r="C18" s="8">
        <v>31.649999999999995</v>
      </c>
      <c r="D18" s="8">
        <v>17.738298177170851</v>
      </c>
      <c r="G18" t="s">
        <v>10</v>
      </c>
      <c r="H18" s="3">
        <v>31.566666666666663</v>
      </c>
      <c r="I18" s="3">
        <v>4.529072752782878</v>
      </c>
      <c r="L18" t="s">
        <v>37</v>
      </c>
      <c r="M18" s="3">
        <v>46.97</v>
      </c>
      <c r="N18" s="3">
        <v>9.2050771014937141</v>
      </c>
    </row>
    <row r="19" spans="2:14" x14ac:dyDescent="0.25">
      <c r="B19" t="s">
        <v>33</v>
      </c>
      <c r="C19" s="8">
        <v>30.169999999999998</v>
      </c>
      <c r="D19" s="8">
        <v>3.0710295052672847</v>
      </c>
      <c r="G19" t="s">
        <v>33</v>
      </c>
      <c r="H19" s="3">
        <v>27.166666666666668</v>
      </c>
      <c r="I19" s="3">
        <v>4.1276506635131005</v>
      </c>
      <c r="L19" t="s">
        <v>34</v>
      </c>
      <c r="M19" s="3">
        <v>36.910000000000004</v>
      </c>
      <c r="N19" s="3">
        <v>7.8523103465016701</v>
      </c>
    </row>
    <row r="20" spans="2:14" x14ac:dyDescent="0.25">
      <c r="B20" t="s">
        <v>34</v>
      </c>
      <c r="C20" s="8">
        <v>29.422222222222231</v>
      </c>
      <c r="D20" s="8">
        <v>8.834984122478323</v>
      </c>
      <c r="G20" t="s">
        <v>36</v>
      </c>
      <c r="H20" s="3">
        <v>24.677777777777774</v>
      </c>
      <c r="I20" s="3">
        <v>21.524507995409433</v>
      </c>
      <c r="L20" t="s">
        <v>4</v>
      </c>
      <c r="M20" s="3">
        <v>31.429999999999996</v>
      </c>
      <c r="N20" s="3">
        <v>4.0155392608659515</v>
      </c>
    </row>
    <row r="21" spans="2:14" x14ac:dyDescent="0.25">
      <c r="B21" t="s">
        <v>16</v>
      </c>
      <c r="C21" s="8">
        <v>25.839999999999996</v>
      </c>
      <c r="D21" s="8">
        <v>8.6233790747401855</v>
      </c>
      <c r="G21" t="s">
        <v>37</v>
      </c>
      <c r="H21" s="3">
        <v>23.96</v>
      </c>
      <c r="I21" s="3">
        <v>9.7112306120285279</v>
      </c>
      <c r="L21" t="s">
        <v>10</v>
      </c>
      <c r="M21">
        <v>27.589999999999996</v>
      </c>
      <c r="N21" s="3">
        <v>3.5914868477801742</v>
      </c>
    </row>
    <row r="22" spans="2:14" x14ac:dyDescent="0.25">
      <c r="B22" t="s">
        <v>35</v>
      </c>
      <c r="C22" s="8">
        <v>24.1</v>
      </c>
      <c r="D22" s="8">
        <v>8.8622796164418141</v>
      </c>
      <c r="G22" t="s">
        <v>9</v>
      </c>
      <c r="H22" s="3">
        <v>20.933333333333334</v>
      </c>
      <c r="I22" s="3">
        <v>2.3167865676406083</v>
      </c>
      <c r="L22" t="s">
        <v>33</v>
      </c>
      <c r="M22" s="3">
        <v>27.450000000000006</v>
      </c>
      <c r="N22" s="3">
        <v>6.2564189260133034</v>
      </c>
    </row>
    <row r="23" spans="2:14" x14ac:dyDescent="0.25">
      <c r="B23" t="s">
        <v>36</v>
      </c>
      <c r="C23" s="8">
        <v>23.929999999999996</v>
      </c>
      <c r="D23" s="8">
        <v>4.2263853744462985</v>
      </c>
      <c r="G23" t="s">
        <v>46</v>
      </c>
      <c r="H23" s="3">
        <v>20.233333333333334</v>
      </c>
      <c r="I23" s="3">
        <v>3.309783477308843</v>
      </c>
      <c r="L23" t="s">
        <v>18</v>
      </c>
      <c r="M23" s="3">
        <v>26.05</v>
      </c>
      <c r="N23" s="3">
        <v>4.5700109409059424</v>
      </c>
    </row>
    <row r="24" spans="2:14" x14ac:dyDescent="0.25">
      <c r="B24" t="s">
        <v>10</v>
      </c>
      <c r="C24" s="8">
        <v>23.01</v>
      </c>
      <c r="D24" s="8">
        <v>2.058289473216913</v>
      </c>
      <c r="G24" t="s">
        <v>18</v>
      </c>
      <c r="H24" s="3">
        <v>19.622222222222224</v>
      </c>
      <c r="I24" s="3">
        <v>7.8434332052006619</v>
      </c>
      <c r="L24" s="6" t="s">
        <v>47</v>
      </c>
      <c r="M24" s="3">
        <v>23.91</v>
      </c>
      <c r="N24" s="3">
        <v>12.089798270534638</v>
      </c>
    </row>
    <row r="25" spans="2:14" x14ac:dyDescent="0.25">
      <c r="B25" t="s">
        <v>37</v>
      </c>
      <c r="C25" s="8">
        <v>21.8</v>
      </c>
      <c r="D25" s="8">
        <v>5.374011537017771</v>
      </c>
      <c r="G25" t="s">
        <v>39</v>
      </c>
      <c r="H25" s="3">
        <v>19.077777777777779</v>
      </c>
      <c r="I25" s="3">
        <v>3.653004851412653</v>
      </c>
      <c r="L25" t="s">
        <v>3</v>
      </c>
      <c r="M25" s="3">
        <v>19.359999999999996</v>
      </c>
      <c r="N25" s="3">
        <v>2.4157814470684511</v>
      </c>
    </row>
    <row r="26" spans="2:14" x14ac:dyDescent="0.25">
      <c r="B26" t="s">
        <v>38</v>
      </c>
      <c r="C26" s="8">
        <v>18.84</v>
      </c>
      <c r="D26" s="8">
        <v>2.6804643047220127</v>
      </c>
      <c r="G26" t="s">
        <v>38</v>
      </c>
      <c r="H26" s="3">
        <v>18.044444444444437</v>
      </c>
      <c r="I26" s="3">
        <v>3.9089995878457184</v>
      </c>
      <c r="L26" t="s">
        <v>63</v>
      </c>
      <c r="M26" s="3">
        <v>17.580000000000002</v>
      </c>
      <c r="N26" s="3">
        <v>4.9118450934676439</v>
      </c>
    </row>
    <row r="27" spans="2:14" x14ac:dyDescent="0.25">
      <c r="B27" t="s">
        <v>39</v>
      </c>
      <c r="C27" s="8">
        <v>18.599999999999998</v>
      </c>
      <c r="D27" s="8">
        <v>5.0826502273256402</v>
      </c>
      <c r="G27" t="s">
        <v>35</v>
      </c>
      <c r="H27" s="3">
        <v>17.500000000000004</v>
      </c>
      <c r="I27" s="3">
        <v>3.5801536279885924</v>
      </c>
      <c r="L27" t="s">
        <v>16</v>
      </c>
      <c r="M27" s="3">
        <v>17.25</v>
      </c>
      <c r="N27" s="3">
        <v>6.248066367551913</v>
      </c>
    </row>
    <row r="28" spans="2:14" x14ac:dyDescent="0.25">
      <c r="B28" t="s">
        <v>40</v>
      </c>
      <c r="C28" s="8">
        <v>17.64</v>
      </c>
      <c r="D28" s="8">
        <v>1.7167152096696499</v>
      </c>
      <c r="G28" t="s">
        <v>16</v>
      </c>
      <c r="H28" s="3">
        <v>16.777777777777779</v>
      </c>
      <c r="I28" s="3">
        <v>5.7344960061407715</v>
      </c>
      <c r="L28" t="s">
        <v>9</v>
      </c>
      <c r="M28" s="3">
        <v>15.459999999999999</v>
      </c>
      <c r="N28" s="3">
        <v>1.9494728632233931</v>
      </c>
    </row>
    <row r="29" spans="2:14" x14ac:dyDescent="0.25">
      <c r="B29" t="s">
        <v>9</v>
      </c>
      <c r="C29" s="8">
        <v>14.4</v>
      </c>
      <c r="D29" s="8">
        <v>1.935630818794404</v>
      </c>
      <c r="G29" t="s">
        <v>40</v>
      </c>
      <c r="H29" s="3">
        <v>16.288888888888891</v>
      </c>
      <c r="I29" s="3">
        <v>2.4430741108511427</v>
      </c>
      <c r="L29" t="s">
        <v>40</v>
      </c>
      <c r="M29" s="3">
        <v>15.05</v>
      </c>
      <c r="N29" s="3">
        <v>1.5364099568655349</v>
      </c>
    </row>
    <row r="30" spans="2:14" x14ac:dyDescent="0.25">
      <c r="B30" t="s">
        <v>41</v>
      </c>
      <c r="C30" s="8">
        <v>13.709999999999999</v>
      </c>
      <c r="D30" s="8">
        <v>2.8329215387024798</v>
      </c>
      <c r="G30" t="s">
        <v>42</v>
      </c>
      <c r="H30" s="3">
        <v>16.233333333333334</v>
      </c>
      <c r="I30" s="3">
        <v>3.0347981810987004</v>
      </c>
      <c r="L30" t="s">
        <v>44</v>
      </c>
      <c r="M30" s="3">
        <v>12.85</v>
      </c>
      <c r="N30" s="3">
        <v>1.6768025127207733</v>
      </c>
    </row>
    <row r="31" spans="2:14" x14ac:dyDescent="0.25">
      <c r="B31" t="s">
        <v>42</v>
      </c>
      <c r="C31" s="8">
        <v>12.860000000000003</v>
      </c>
      <c r="D31" s="8">
        <v>4.2581164328321801</v>
      </c>
      <c r="G31" t="s">
        <v>41</v>
      </c>
      <c r="H31" s="3">
        <v>13.011111111111113</v>
      </c>
      <c r="I31" s="3">
        <v>1.5719768163402181</v>
      </c>
      <c r="L31" t="s">
        <v>41</v>
      </c>
      <c r="M31" s="3">
        <v>12.080000000000002</v>
      </c>
      <c r="N31" s="3">
        <v>1.3053735097664387</v>
      </c>
    </row>
    <row r="32" spans="2:14" x14ac:dyDescent="0.25">
      <c r="B32" t="s">
        <v>14</v>
      </c>
      <c r="C32" s="9">
        <v>10.85</v>
      </c>
      <c r="D32" s="8">
        <v>2.7019540254333618</v>
      </c>
      <c r="G32" t="s">
        <v>43</v>
      </c>
      <c r="H32" s="3">
        <v>12.044444444444444</v>
      </c>
      <c r="I32" s="3">
        <v>4.6741606495474448</v>
      </c>
      <c r="L32" t="s">
        <v>36</v>
      </c>
      <c r="M32" s="3">
        <v>11.459999999999999</v>
      </c>
      <c r="N32" s="3">
        <v>1.4758801517136229</v>
      </c>
    </row>
    <row r="33" spans="2:14" x14ac:dyDescent="0.25">
      <c r="B33" t="s">
        <v>43</v>
      </c>
      <c r="C33" s="8">
        <v>10.809999999999999</v>
      </c>
      <c r="D33" s="8">
        <v>6.3544297759734345</v>
      </c>
      <c r="G33" t="s">
        <v>3</v>
      </c>
      <c r="H33" s="3">
        <v>10.4</v>
      </c>
      <c r="I33" s="3">
        <v>5.1961524227066294</v>
      </c>
      <c r="L33" t="s">
        <v>5</v>
      </c>
      <c r="M33">
        <v>11.26</v>
      </c>
      <c r="N33" s="3">
        <v>4.0612532274875228</v>
      </c>
    </row>
    <row r="34" spans="2:14" x14ac:dyDescent="0.25">
      <c r="B34" t="s">
        <v>44</v>
      </c>
      <c r="C34" s="8">
        <v>9.9400000000000013</v>
      </c>
      <c r="D34" s="8">
        <v>3.2007637977346723</v>
      </c>
      <c r="G34" t="s">
        <v>44</v>
      </c>
      <c r="H34" s="3">
        <v>10.144444444444444</v>
      </c>
      <c r="I34" s="3">
        <v>3.8797909451126107</v>
      </c>
      <c r="L34" t="s">
        <v>48</v>
      </c>
      <c r="M34" s="3">
        <v>10.15</v>
      </c>
      <c r="N34" s="3">
        <v>2.3272539850886762</v>
      </c>
    </row>
    <row r="35" spans="2:14" x14ac:dyDescent="0.25">
      <c r="B35" t="s">
        <v>45</v>
      </c>
      <c r="C35" s="8">
        <v>9.2399999999999984</v>
      </c>
      <c r="D35" s="8">
        <v>3.3701961696943146</v>
      </c>
      <c r="G35" t="s">
        <v>5</v>
      </c>
      <c r="H35" s="3">
        <v>10.066666666666668</v>
      </c>
      <c r="I35" s="3">
        <v>4.5373450386762482</v>
      </c>
      <c r="L35" t="s">
        <v>43</v>
      </c>
      <c r="M35" s="3">
        <v>9.0500000000000007</v>
      </c>
      <c r="N35" s="3">
        <v>2.5881138563311565</v>
      </c>
    </row>
    <row r="36" spans="2:14" x14ac:dyDescent="0.25">
      <c r="B36" t="s">
        <v>24</v>
      </c>
      <c r="C36" s="8">
        <v>8.1999999999999993</v>
      </c>
      <c r="D36" s="8">
        <v>2.413388581319726</v>
      </c>
      <c r="G36" t="s">
        <v>45</v>
      </c>
      <c r="H36" s="3">
        <v>8.7566666666666677</v>
      </c>
      <c r="I36" s="3">
        <v>1.941829034698981</v>
      </c>
      <c r="L36" t="s">
        <v>39</v>
      </c>
      <c r="M36" s="3">
        <v>8.91</v>
      </c>
      <c r="N36" s="3">
        <v>1.9677680531788015</v>
      </c>
    </row>
    <row r="37" spans="2:14" x14ac:dyDescent="0.25">
      <c r="B37" t="s">
        <v>46</v>
      </c>
      <c r="C37" s="8">
        <v>8.1999999999999993</v>
      </c>
      <c r="D37" s="8">
        <v>3.9805778474990303</v>
      </c>
      <c r="G37" t="s">
        <v>25</v>
      </c>
      <c r="H37" s="3">
        <v>8.0333333333333332</v>
      </c>
      <c r="I37" s="3">
        <v>4.8026034606242476</v>
      </c>
      <c r="L37" t="s">
        <v>42</v>
      </c>
      <c r="M37" s="3">
        <v>8.82</v>
      </c>
      <c r="N37" s="3">
        <v>1.7357675215560622</v>
      </c>
    </row>
    <row r="38" spans="2:14" x14ac:dyDescent="0.25">
      <c r="B38" t="s">
        <v>21</v>
      </c>
      <c r="C38" s="8">
        <v>8.06</v>
      </c>
      <c r="D38" s="8">
        <v>2.0402614211582417</v>
      </c>
      <c r="G38" t="s">
        <v>48</v>
      </c>
      <c r="H38" s="3">
        <v>7.6750000000000007</v>
      </c>
      <c r="I38" s="3">
        <v>4.0074038621388937</v>
      </c>
      <c r="L38" t="s">
        <v>2</v>
      </c>
      <c r="M38" s="3">
        <v>8.5222222222222221</v>
      </c>
      <c r="N38" s="3">
        <v>3.5382826970784049</v>
      </c>
    </row>
    <row r="39" spans="2:14" x14ac:dyDescent="0.25">
      <c r="B39" t="s">
        <v>47</v>
      </c>
      <c r="C39" s="8">
        <v>7.660000000000001</v>
      </c>
      <c r="D39" s="8">
        <v>2.0106383729220569</v>
      </c>
      <c r="G39" t="s">
        <v>63</v>
      </c>
      <c r="H39" s="3">
        <v>7.3666666666666663</v>
      </c>
      <c r="I39" s="3">
        <v>6.2207314682439074</v>
      </c>
      <c r="L39" t="s">
        <v>38</v>
      </c>
      <c r="M39" s="3">
        <v>8.1800000000000015</v>
      </c>
      <c r="N39" s="3">
        <v>2.9153997248328642</v>
      </c>
    </row>
    <row r="40" spans="2:14" x14ac:dyDescent="0.25">
      <c r="B40" t="s">
        <v>48</v>
      </c>
      <c r="C40" s="8">
        <v>7.5166666666666666</v>
      </c>
      <c r="D40" s="8">
        <v>3.7220514056991005</v>
      </c>
      <c r="G40" t="s">
        <v>14</v>
      </c>
      <c r="H40" s="3">
        <v>7.2777777777777777</v>
      </c>
      <c r="I40" s="3">
        <v>0.97439439881623524</v>
      </c>
      <c r="L40" t="s">
        <v>45</v>
      </c>
      <c r="M40" s="3">
        <v>7.669999999999999</v>
      </c>
      <c r="N40" s="3">
        <v>1.7384859313015337</v>
      </c>
    </row>
    <row r="41" spans="2:14" x14ac:dyDescent="0.25">
      <c r="B41" t="s">
        <v>49</v>
      </c>
      <c r="C41" s="8">
        <v>7.4</v>
      </c>
      <c r="D41" s="8">
        <v>0.68475461947247118</v>
      </c>
      <c r="G41" t="s">
        <v>47</v>
      </c>
      <c r="H41" s="3">
        <v>6.5555555555555545</v>
      </c>
      <c r="I41" s="3">
        <v>2.0664650439283507</v>
      </c>
      <c r="L41" t="s">
        <v>14</v>
      </c>
      <c r="M41">
        <v>7.3100000000000005</v>
      </c>
      <c r="N41" s="3">
        <v>2.0349447166937944</v>
      </c>
    </row>
    <row r="42" spans="2:14" x14ac:dyDescent="0.25">
      <c r="B42" t="s">
        <v>19</v>
      </c>
      <c r="C42" s="8">
        <v>6.7200000000000006</v>
      </c>
      <c r="D42" s="8">
        <v>1.8109543217750022</v>
      </c>
      <c r="G42" t="s">
        <v>49</v>
      </c>
      <c r="H42" s="3">
        <v>6.4222222222222216</v>
      </c>
      <c r="I42" s="3">
        <v>1.7086381841819069</v>
      </c>
      <c r="L42" t="s">
        <v>64</v>
      </c>
      <c r="M42" s="3">
        <v>6.6899999999999995</v>
      </c>
      <c r="N42" s="3">
        <v>3.0823692186368623</v>
      </c>
    </row>
    <row r="43" spans="2:14" x14ac:dyDescent="0.25">
      <c r="B43" t="s">
        <v>50</v>
      </c>
      <c r="C43" s="8">
        <v>6.3400000000000007</v>
      </c>
      <c r="D43" s="8">
        <v>2.9937713116847551</v>
      </c>
      <c r="G43" t="s">
        <v>64</v>
      </c>
      <c r="H43" s="3">
        <v>6.1571428571428566</v>
      </c>
      <c r="I43" s="3">
        <v>3.8487474771485286</v>
      </c>
      <c r="L43" t="s">
        <v>52</v>
      </c>
      <c r="M43" s="3">
        <v>5.25</v>
      </c>
      <c r="N43" s="3">
        <v>3.9477841886303762</v>
      </c>
    </row>
    <row r="44" spans="2:14" x14ac:dyDescent="0.25">
      <c r="B44" t="s">
        <v>5</v>
      </c>
      <c r="C44" s="9">
        <v>6.17</v>
      </c>
      <c r="D44" s="8">
        <v>2.8170315345531138</v>
      </c>
      <c r="G44" t="s">
        <v>51</v>
      </c>
      <c r="H44" s="3">
        <v>5.8888888888888893</v>
      </c>
      <c r="I44" s="3">
        <v>0.67350657837256156</v>
      </c>
      <c r="L44" t="s">
        <v>21</v>
      </c>
      <c r="M44" s="3">
        <v>4.9899999999999993</v>
      </c>
      <c r="N44" s="3">
        <v>0.66907896893167684</v>
      </c>
    </row>
    <row r="45" spans="2:14" x14ac:dyDescent="0.25">
      <c r="B45" t="s">
        <v>51</v>
      </c>
      <c r="C45" s="8">
        <v>5.6899999999999995</v>
      </c>
      <c r="D45" s="8">
        <v>0.79923574605855841</v>
      </c>
      <c r="G45" t="s">
        <v>57</v>
      </c>
      <c r="H45" s="3">
        <v>5.4749999999999996</v>
      </c>
      <c r="I45" s="3">
        <v>0.44253060157839186</v>
      </c>
      <c r="L45" t="s">
        <v>19</v>
      </c>
      <c r="M45" s="3">
        <v>4.84</v>
      </c>
      <c r="N45" s="3">
        <v>0.84747992437710407</v>
      </c>
    </row>
    <row r="46" spans="2:14" x14ac:dyDescent="0.25">
      <c r="B46" t="s">
        <v>52</v>
      </c>
      <c r="C46" s="8">
        <v>5.26</v>
      </c>
      <c r="D46" s="8">
        <v>4.5465982399543021</v>
      </c>
      <c r="G46" t="s">
        <v>50</v>
      </c>
      <c r="H46" s="3">
        <v>5.2888888888888888</v>
      </c>
      <c r="I46" s="3">
        <v>1.2118626618190318</v>
      </c>
      <c r="L46" t="s">
        <v>50</v>
      </c>
      <c r="M46" s="3">
        <v>4.7700000000000005</v>
      </c>
      <c r="N46" s="3">
        <v>1.2211561006776386</v>
      </c>
    </row>
    <row r="47" spans="2:14" x14ac:dyDescent="0.25">
      <c r="B47" t="s">
        <v>53</v>
      </c>
      <c r="C47" s="8">
        <v>5.1100000000000003</v>
      </c>
      <c r="D47" s="8">
        <v>1.2965338406690363</v>
      </c>
      <c r="G47" t="s">
        <v>54</v>
      </c>
      <c r="H47" s="3">
        <v>5.0999999999999996</v>
      </c>
      <c r="I47" s="3">
        <v>0.3316624790355403</v>
      </c>
      <c r="L47" t="s">
        <v>51</v>
      </c>
      <c r="M47" s="3">
        <v>4.74</v>
      </c>
      <c r="N47" s="3">
        <v>0.6719788356455566</v>
      </c>
    </row>
    <row r="48" spans="2:14" x14ac:dyDescent="0.25">
      <c r="B48" t="s">
        <v>12</v>
      </c>
      <c r="C48" s="8">
        <v>4.8699999999999992</v>
      </c>
      <c r="D48" s="8">
        <v>1.1595497210363865</v>
      </c>
      <c r="G48" t="s">
        <v>53</v>
      </c>
      <c r="H48" s="3">
        <v>4.7666666666666666</v>
      </c>
      <c r="I48" s="3">
        <v>0.81853527718724606</v>
      </c>
      <c r="L48" t="s">
        <v>58</v>
      </c>
      <c r="M48" s="3">
        <v>4.57</v>
      </c>
      <c r="N48" s="3">
        <v>0.4347413023856832</v>
      </c>
    </row>
    <row r="49" spans="2:14" x14ac:dyDescent="0.25">
      <c r="B49" t="s">
        <v>3</v>
      </c>
      <c r="C49" s="8">
        <v>4.75</v>
      </c>
      <c r="D49" s="8">
        <v>3.5255417235432693</v>
      </c>
      <c r="G49" t="s">
        <v>65</v>
      </c>
      <c r="H49" s="3">
        <v>4.5750000000000002</v>
      </c>
      <c r="I49" s="3">
        <v>0.82613558209291515</v>
      </c>
      <c r="L49" t="s">
        <v>49</v>
      </c>
      <c r="M49" s="3">
        <v>4.33</v>
      </c>
      <c r="N49" s="3">
        <v>0.62725150015320341</v>
      </c>
    </row>
    <row r="50" spans="2:14" x14ac:dyDescent="0.25">
      <c r="B50" t="s">
        <v>23</v>
      </c>
      <c r="C50" s="8">
        <v>4.63</v>
      </c>
      <c r="D50" s="8">
        <v>1.1860766323378005</v>
      </c>
      <c r="G50" t="s">
        <v>56</v>
      </c>
      <c r="H50" s="3">
        <v>4.5222222222222221</v>
      </c>
      <c r="I50" s="3">
        <v>1.0544877640088814</v>
      </c>
      <c r="L50" t="s">
        <v>55</v>
      </c>
      <c r="M50" s="3">
        <v>4.3</v>
      </c>
      <c r="N50" s="3">
        <v>0.39721250959376603</v>
      </c>
    </row>
    <row r="51" spans="2:14" x14ac:dyDescent="0.25">
      <c r="B51" t="s">
        <v>15</v>
      </c>
      <c r="C51" s="8">
        <v>4.58</v>
      </c>
      <c r="D51" s="8">
        <v>0.48716869083853576</v>
      </c>
      <c r="G51" t="s">
        <v>7</v>
      </c>
      <c r="H51" s="3">
        <v>4.2888888888888888</v>
      </c>
      <c r="I51" s="3">
        <v>0.77208232146003297</v>
      </c>
      <c r="L51" t="s">
        <v>54</v>
      </c>
      <c r="M51" s="3">
        <v>4.2750000000000004</v>
      </c>
      <c r="N51" s="3">
        <v>0.89953691790090806</v>
      </c>
    </row>
    <row r="52" spans="2:14" x14ac:dyDescent="0.25">
      <c r="B52" t="s">
        <v>54</v>
      </c>
      <c r="C52" s="8">
        <v>4.5750000000000002</v>
      </c>
      <c r="D52" s="8">
        <v>0.46457866215887861</v>
      </c>
      <c r="G52" t="s">
        <v>21</v>
      </c>
      <c r="H52" s="3">
        <v>4.2444444444444436</v>
      </c>
      <c r="I52" s="3">
        <v>0.51017426216713468</v>
      </c>
      <c r="L52" t="s">
        <v>15</v>
      </c>
      <c r="M52" s="3">
        <v>4.04</v>
      </c>
      <c r="N52" s="3">
        <v>0.46951511631090798</v>
      </c>
    </row>
    <row r="53" spans="2:14" x14ac:dyDescent="0.25">
      <c r="B53" t="s">
        <v>55</v>
      </c>
      <c r="C53" s="8">
        <v>4.4000000000000004</v>
      </c>
      <c r="D53" s="8">
        <v>1.1897712198383181</v>
      </c>
      <c r="G53" t="s">
        <v>19</v>
      </c>
      <c r="H53" s="3">
        <v>3.6888888888888882</v>
      </c>
      <c r="I53" s="3">
        <v>0.65849154217128258</v>
      </c>
      <c r="L53" t="s">
        <v>67</v>
      </c>
      <c r="M53" s="3">
        <v>3.79</v>
      </c>
      <c r="N53" s="3">
        <v>1.9767818965851209</v>
      </c>
    </row>
    <row r="54" spans="2:14" x14ac:dyDescent="0.25">
      <c r="B54" t="s">
        <v>56</v>
      </c>
      <c r="C54" s="8">
        <v>4.38</v>
      </c>
      <c r="D54" s="8">
        <v>0.6876691711054711</v>
      </c>
      <c r="G54" t="s">
        <v>58</v>
      </c>
      <c r="H54" s="3">
        <v>3.6666666666666665</v>
      </c>
      <c r="I54" s="3">
        <v>0.4821825380496495</v>
      </c>
      <c r="L54" t="s">
        <v>57</v>
      </c>
      <c r="M54" s="3">
        <v>3.755555555555556</v>
      </c>
      <c r="N54" s="3">
        <v>0.82023031995761586</v>
      </c>
    </row>
    <row r="55" spans="2:14" x14ac:dyDescent="0.25">
      <c r="B55" t="s">
        <v>57</v>
      </c>
      <c r="C55" s="8">
        <v>4.1749999999999998</v>
      </c>
      <c r="D55" s="8">
        <v>1.8209429791548486</v>
      </c>
      <c r="G55" t="s">
        <v>12</v>
      </c>
      <c r="H55" s="3">
        <v>3.6444444444444439</v>
      </c>
      <c r="I55" s="3">
        <v>0.59605182474159002</v>
      </c>
      <c r="L55" t="s">
        <v>23</v>
      </c>
      <c r="M55" s="3">
        <v>3.12</v>
      </c>
      <c r="N55" s="3">
        <v>0.84169141877795395</v>
      </c>
    </row>
    <row r="56" spans="2:14" x14ac:dyDescent="0.25">
      <c r="B56" t="s">
        <v>58</v>
      </c>
      <c r="C56" s="8">
        <v>4.13</v>
      </c>
      <c r="D56" s="8">
        <v>0.69928534948188437</v>
      </c>
      <c r="G56" t="s">
        <v>52</v>
      </c>
      <c r="H56" s="3">
        <v>3.6444444444444439</v>
      </c>
      <c r="I56" s="3">
        <v>1.9138384931278241</v>
      </c>
      <c r="L56" t="s">
        <v>53</v>
      </c>
      <c r="M56" s="3">
        <v>2.9099999999999997</v>
      </c>
      <c r="N56" s="3">
        <v>0.53009433122794247</v>
      </c>
    </row>
    <row r="57" spans="2:14" x14ac:dyDescent="0.25">
      <c r="B57" t="s">
        <v>20</v>
      </c>
      <c r="C57" s="8">
        <v>4.05</v>
      </c>
      <c r="D57" s="8">
        <v>1.2972192481526714</v>
      </c>
      <c r="G57" t="s">
        <v>55</v>
      </c>
      <c r="H57" s="3">
        <v>3.2222222222222219</v>
      </c>
      <c r="I57" s="3">
        <v>0.42064764880413646</v>
      </c>
      <c r="L57" t="s">
        <v>20</v>
      </c>
      <c r="M57" s="3">
        <v>2.9</v>
      </c>
      <c r="N57" s="3">
        <v>0.48762462794426148</v>
      </c>
    </row>
    <row r="58" spans="2:14" x14ac:dyDescent="0.25">
      <c r="B58" t="s">
        <v>7</v>
      </c>
      <c r="C58" s="8">
        <v>2.9199999999999995</v>
      </c>
      <c r="D58" s="8">
        <v>0.53499740393970574</v>
      </c>
      <c r="G58" t="s">
        <v>15</v>
      </c>
      <c r="H58" s="3">
        <v>3.0444444444444443</v>
      </c>
      <c r="I58" s="3">
        <v>0.48762462794426331</v>
      </c>
      <c r="L58" t="s">
        <v>24</v>
      </c>
      <c r="M58" s="3">
        <v>2.78</v>
      </c>
      <c r="N58" s="3">
        <v>1.2856472645671095</v>
      </c>
    </row>
    <row r="59" spans="2:14" x14ac:dyDescent="0.25">
      <c r="B59" t="s">
        <v>17</v>
      </c>
      <c r="C59" s="8">
        <v>2.6222222222222218</v>
      </c>
      <c r="D59" s="8">
        <v>0.71200031210979497</v>
      </c>
      <c r="G59" t="s">
        <v>6</v>
      </c>
      <c r="H59" s="3">
        <v>2.6777777777777776</v>
      </c>
      <c r="I59" s="3">
        <v>0.94707150967835851</v>
      </c>
      <c r="L59" t="s">
        <v>68</v>
      </c>
      <c r="M59" s="3">
        <v>2.67</v>
      </c>
      <c r="N59" s="3">
        <v>0.64644326037857869</v>
      </c>
    </row>
    <row r="60" spans="2:14" x14ac:dyDescent="0.25">
      <c r="B60" t="s">
        <v>59</v>
      </c>
      <c r="C60" s="9">
        <v>2.4799999999999995</v>
      </c>
      <c r="D60" s="8">
        <v>0.68766917110547521</v>
      </c>
      <c r="G60" t="s">
        <v>24</v>
      </c>
      <c r="H60" s="3">
        <v>2.6444444444444444</v>
      </c>
      <c r="I60" s="3">
        <v>0.50277010429994384</v>
      </c>
      <c r="L60" t="s">
        <v>12</v>
      </c>
      <c r="M60" s="3">
        <v>2.4400000000000004</v>
      </c>
      <c r="N60" s="3">
        <v>0.28751811537130018</v>
      </c>
    </row>
    <row r="61" spans="2:14" x14ac:dyDescent="0.25">
      <c r="B61" t="s">
        <v>60</v>
      </c>
      <c r="C61" s="8">
        <v>1.9100000000000001</v>
      </c>
      <c r="D61" s="8">
        <v>0.57821564604681241</v>
      </c>
      <c r="G61" t="s">
        <v>59</v>
      </c>
      <c r="H61" s="3">
        <v>2.2888888888888888</v>
      </c>
      <c r="I61" s="3">
        <v>0.69181725268391003</v>
      </c>
      <c r="L61" t="s">
        <v>59</v>
      </c>
      <c r="M61">
        <v>2.3699999999999997</v>
      </c>
      <c r="N61" s="3">
        <v>1.4166078419159547</v>
      </c>
    </row>
    <row r="62" spans="2:14" x14ac:dyDescent="0.25">
      <c r="B62" t="s">
        <v>6</v>
      </c>
      <c r="C62" s="8">
        <v>1.81</v>
      </c>
      <c r="D62" s="8">
        <v>0.5425249610232995</v>
      </c>
      <c r="G62" t="s">
        <v>23</v>
      </c>
      <c r="H62" s="3">
        <v>2.2333333333333334</v>
      </c>
      <c r="I62" s="3">
        <v>1.1832159566199234</v>
      </c>
      <c r="L62" t="s">
        <v>7</v>
      </c>
      <c r="M62" s="3">
        <v>2.2799999999999998</v>
      </c>
      <c r="N62" s="3">
        <v>0.31552425509864757</v>
      </c>
    </row>
    <row r="63" spans="2:14" x14ac:dyDescent="0.25">
      <c r="B63" t="s">
        <v>61</v>
      </c>
      <c r="C63" s="8">
        <v>1.75</v>
      </c>
      <c r="D63" s="8">
        <v>0.39510898637099007</v>
      </c>
      <c r="G63" t="s">
        <v>20</v>
      </c>
      <c r="H63" s="3">
        <v>2.1444444444444444</v>
      </c>
      <c r="I63" s="3">
        <v>0.94354532364787724</v>
      </c>
      <c r="L63" t="s">
        <v>17</v>
      </c>
      <c r="M63" s="3">
        <v>1.5500000000000003</v>
      </c>
      <c r="N63" s="3">
        <v>0.52757305971147994</v>
      </c>
    </row>
    <row r="64" spans="2:14" x14ac:dyDescent="0.25">
      <c r="B64" t="s">
        <v>22</v>
      </c>
      <c r="C64" s="8">
        <v>0.90999999999999992</v>
      </c>
      <c r="D64" s="8">
        <v>0.22335820757001401</v>
      </c>
      <c r="G64" t="s">
        <v>17</v>
      </c>
      <c r="H64" s="3">
        <v>1.675</v>
      </c>
      <c r="I64" s="3">
        <v>0.36936238496708312</v>
      </c>
      <c r="L64" t="s">
        <v>60</v>
      </c>
      <c r="M64" s="3">
        <v>1.4199999999999997</v>
      </c>
      <c r="N64" s="3">
        <v>0.24855135843076431</v>
      </c>
    </row>
    <row r="65" spans="2:14" x14ac:dyDescent="0.25">
      <c r="B65" t="s">
        <v>62</v>
      </c>
      <c r="C65" s="8">
        <v>0.65</v>
      </c>
      <c r="D65" s="8">
        <v>0.35355339059327379</v>
      </c>
      <c r="G65" t="s">
        <v>61</v>
      </c>
      <c r="H65" s="3">
        <v>1.5666666666666667</v>
      </c>
      <c r="I65" s="3">
        <v>0.3535533905932744</v>
      </c>
      <c r="L65" t="s">
        <v>61</v>
      </c>
      <c r="M65" s="3">
        <v>1.0571428571428572</v>
      </c>
      <c r="N65" s="3">
        <v>0.15118578920369033</v>
      </c>
    </row>
    <row r="66" spans="2:14" x14ac:dyDescent="0.25">
      <c r="G66" t="s">
        <v>60</v>
      </c>
      <c r="H66" s="3">
        <v>1.0111111111111111</v>
      </c>
      <c r="I66" s="3">
        <v>0.39193253387682825</v>
      </c>
      <c r="L66" t="s">
        <v>22</v>
      </c>
      <c r="M66" s="3">
        <v>0.6399999999999999</v>
      </c>
      <c r="N66" s="3">
        <v>0.15776212754932348</v>
      </c>
    </row>
    <row r="67" spans="2:14" x14ac:dyDescent="0.25">
      <c r="G67" t="s">
        <v>62</v>
      </c>
      <c r="H67" s="3">
        <v>0.62857142857142867</v>
      </c>
      <c r="I67" s="3">
        <v>0.11126972805283702</v>
      </c>
      <c r="L67" t="s">
        <v>6</v>
      </c>
      <c r="M67" s="3">
        <v>0.54</v>
      </c>
      <c r="N67" s="3">
        <v>0.11737877907772658</v>
      </c>
    </row>
    <row r="68" spans="2:14" x14ac:dyDescent="0.25">
      <c r="G68" t="s">
        <v>22</v>
      </c>
      <c r="H68" s="3">
        <v>0.47777777777777775</v>
      </c>
      <c r="I68" s="3">
        <v>0.21081851067789212</v>
      </c>
      <c r="L68" t="s">
        <v>62</v>
      </c>
      <c r="M68" s="3">
        <v>0.35</v>
      </c>
      <c r="N68" s="3">
        <v>0.22730302828309779</v>
      </c>
    </row>
  </sheetData>
  <sortState xmlns:xlrd2="http://schemas.microsoft.com/office/spreadsheetml/2017/richdata2" ref="L8:N68">
    <sortCondition descending="1" ref="M8:M68"/>
  </sortState>
  <mergeCells count="3">
    <mergeCell ref="B3:D3"/>
    <mergeCell ref="G3:I3"/>
    <mergeCell ref="L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F6752-5623-44A4-9864-24DC9D29982F}">
  <dimension ref="A1:M57"/>
  <sheetViews>
    <sheetView workbookViewId="0">
      <selection activeCell="J21" sqref="J21"/>
    </sheetView>
  </sheetViews>
  <sheetFormatPr defaultRowHeight="15" x14ac:dyDescent="0.25"/>
  <cols>
    <col min="1" max="1" width="27.7109375" bestFit="1" customWidth="1"/>
    <col min="2" max="2" width="10.5703125" bestFit="1" customWidth="1"/>
    <col min="3" max="3" width="9.140625" customWidth="1"/>
    <col min="4" max="4" width="10.5703125" bestFit="1" customWidth="1"/>
    <col min="5" max="5" width="10.7109375" bestFit="1" customWidth="1"/>
    <col min="6" max="6" width="11" bestFit="1" customWidth="1"/>
    <col min="8" max="8" width="27.28515625" bestFit="1" customWidth="1"/>
    <col min="9" max="9" width="10.28515625" bestFit="1" customWidth="1"/>
    <col min="10" max="10" width="9" bestFit="1" customWidth="1"/>
    <col min="11" max="11" width="9.28515625" bestFit="1" customWidth="1"/>
    <col min="12" max="12" width="9.85546875" bestFit="1" customWidth="1"/>
    <col min="13" max="13" width="10.85546875" bestFit="1" customWidth="1"/>
  </cols>
  <sheetData>
    <row r="1" spans="1:13" x14ac:dyDescent="0.25">
      <c r="B1" s="35" t="s">
        <v>85</v>
      </c>
      <c r="C1" s="35"/>
      <c r="D1" s="35"/>
      <c r="E1" s="35"/>
      <c r="F1" s="35"/>
      <c r="I1" s="35" t="s">
        <v>85</v>
      </c>
      <c r="J1" s="35"/>
      <c r="K1" s="35"/>
      <c r="L1" s="35"/>
      <c r="M1" s="35"/>
    </row>
    <row r="2" spans="1:13" x14ac:dyDescent="0.25">
      <c r="B2" s="35" t="s">
        <v>102</v>
      </c>
      <c r="C2" s="35"/>
      <c r="D2" s="35" t="s">
        <v>103</v>
      </c>
      <c r="E2" s="35"/>
      <c r="F2" s="35"/>
      <c r="I2" s="35" t="s">
        <v>105</v>
      </c>
      <c r="J2" s="35"/>
      <c r="K2" s="35" t="s">
        <v>103</v>
      </c>
      <c r="L2" s="35"/>
      <c r="M2" s="35"/>
    </row>
    <row r="3" spans="1:13" x14ac:dyDescent="0.25">
      <c r="A3" s="1" t="s">
        <v>86</v>
      </c>
      <c r="B3" s="7" t="s">
        <v>101</v>
      </c>
      <c r="C3" s="18" t="s">
        <v>87</v>
      </c>
      <c r="D3" s="7" t="s">
        <v>88</v>
      </c>
      <c r="E3" s="7" t="s">
        <v>89</v>
      </c>
      <c r="F3" s="7" t="s">
        <v>90</v>
      </c>
      <c r="H3" s="1" t="s">
        <v>86</v>
      </c>
      <c r="I3" s="7" t="s">
        <v>101</v>
      </c>
      <c r="J3" s="18" t="s">
        <v>87</v>
      </c>
      <c r="K3" s="7" t="s">
        <v>88</v>
      </c>
      <c r="L3" s="7" t="s">
        <v>89</v>
      </c>
      <c r="M3" s="7" t="s">
        <v>90</v>
      </c>
    </row>
    <row r="4" spans="1:13" x14ac:dyDescent="0.25">
      <c r="A4" t="s">
        <v>92</v>
      </c>
      <c r="B4" s="22">
        <v>0.223</v>
      </c>
      <c r="C4" s="22">
        <f>-LOG10(B4)</f>
        <v>0.65169513695183934</v>
      </c>
      <c r="D4" t="s">
        <v>104</v>
      </c>
      <c r="E4" t="s">
        <v>104</v>
      </c>
      <c r="F4" t="s">
        <v>104</v>
      </c>
      <c r="H4" t="s">
        <v>55</v>
      </c>
      <c r="I4" s="31">
        <v>6.3889999999999997E-3</v>
      </c>
      <c r="J4" s="22">
        <f>-LOG10(I4)</f>
        <v>2.19456711186786</v>
      </c>
      <c r="K4" s="25">
        <v>7.3300000000000004E-2</v>
      </c>
      <c r="L4" s="25">
        <v>1</v>
      </c>
      <c r="M4" s="26">
        <v>4.7000000000000002E-3</v>
      </c>
    </row>
    <row r="5" spans="1:13" x14ac:dyDescent="0.25">
      <c r="A5" t="s">
        <v>28</v>
      </c>
      <c r="B5" s="22">
        <v>0.29399999999999998</v>
      </c>
      <c r="C5" s="22">
        <f t="shared" ref="C5:C9" si="0">-LOG10(B5)</f>
        <v>0.53165266958784274</v>
      </c>
      <c r="D5" t="s">
        <v>104</v>
      </c>
      <c r="E5" t="s">
        <v>104</v>
      </c>
      <c r="F5" t="s">
        <v>104</v>
      </c>
      <c r="H5" t="s">
        <v>1</v>
      </c>
      <c r="I5" s="31" t="s">
        <v>94</v>
      </c>
      <c r="J5" s="22" t="s">
        <v>95</v>
      </c>
      <c r="K5" s="26">
        <v>7.7999999999999999E-4</v>
      </c>
      <c r="L5" s="26" t="s">
        <v>94</v>
      </c>
      <c r="M5" s="26">
        <v>1.2409999999999999E-2</v>
      </c>
    </row>
    <row r="6" spans="1:13" x14ac:dyDescent="0.25">
      <c r="A6" t="s">
        <v>58</v>
      </c>
      <c r="B6" s="31">
        <v>5.8300000000000001E-3</v>
      </c>
      <c r="C6" s="22">
        <f t="shared" si="0"/>
        <v>2.2343314452409859</v>
      </c>
      <c r="D6" s="25">
        <v>0.18220310000000001</v>
      </c>
      <c r="E6" s="25">
        <v>0.19670099999999999</v>
      </c>
      <c r="F6" s="26">
        <v>4.0937999999999999E-3</v>
      </c>
      <c r="H6" t="s">
        <v>59</v>
      </c>
      <c r="I6" s="28">
        <v>0.44550000000000001</v>
      </c>
      <c r="J6" s="22">
        <f t="shared" ref="J6:J17" si="1">-LOG10(I6)</f>
        <v>0.35115229162710637</v>
      </c>
      <c r="K6" s="25" t="s">
        <v>104</v>
      </c>
      <c r="L6" s="25" t="s">
        <v>104</v>
      </c>
      <c r="M6" s="25" t="s">
        <v>104</v>
      </c>
    </row>
    <row r="7" spans="1:13" x14ac:dyDescent="0.25">
      <c r="A7" t="s">
        <v>96</v>
      </c>
      <c r="B7" s="22">
        <v>0.248</v>
      </c>
      <c r="C7" s="22">
        <f t="shared" si="0"/>
        <v>0.60554831917378371</v>
      </c>
      <c r="D7" t="s">
        <v>104</v>
      </c>
      <c r="E7" t="s">
        <v>104</v>
      </c>
      <c r="F7" t="s">
        <v>104</v>
      </c>
      <c r="H7" t="s">
        <v>48</v>
      </c>
      <c r="I7" s="28">
        <v>0.15440000000000001</v>
      </c>
      <c r="J7" s="22">
        <f t="shared" si="1"/>
        <v>0.81135270400028259</v>
      </c>
      <c r="K7" s="25" t="s">
        <v>104</v>
      </c>
      <c r="L7" s="25" t="s">
        <v>104</v>
      </c>
      <c r="M7" s="25" t="s">
        <v>104</v>
      </c>
    </row>
    <row r="8" spans="1:13" x14ac:dyDescent="0.25">
      <c r="A8" t="s">
        <v>42</v>
      </c>
      <c r="B8" s="31">
        <v>1.2799999999999999E-4</v>
      </c>
      <c r="C8" s="22">
        <f t="shared" si="0"/>
        <v>3.8927900303521317</v>
      </c>
      <c r="D8" s="25">
        <v>7.2968599999999995E-2</v>
      </c>
      <c r="E8" s="26">
        <v>2.3007699999999999E-2</v>
      </c>
      <c r="F8" s="26" t="s">
        <v>94</v>
      </c>
      <c r="H8" t="s">
        <v>52</v>
      </c>
      <c r="I8" s="28">
        <v>0.4022</v>
      </c>
      <c r="J8" s="22">
        <f t="shared" si="1"/>
        <v>0.39555793373927683</v>
      </c>
      <c r="K8" s="25" t="s">
        <v>104</v>
      </c>
      <c r="L8" s="25" t="s">
        <v>104</v>
      </c>
      <c r="M8" s="25" t="s">
        <v>104</v>
      </c>
    </row>
    <row r="9" spans="1:13" x14ac:dyDescent="0.25">
      <c r="A9" t="s">
        <v>31</v>
      </c>
      <c r="B9" s="22">
        <v>0.14799999999999999</v>
      </c>
      <c r="C9" s="22">
        <f t="shared" si="0"/>
        <v>0.82973828460504262</v>
      </c>
      <c r="D9" t="s">
        <v>104</v>
      </c>
      <c r="E9" t="s">
        <v>104</v>
      </c>
      <c r="F9" t="s">
        <v>104</v>
      </c>
      <c r="H9" t="s">
        <v>0</v>
      </c>
      <c r="I9" s="31">
        <v>1.9489999999999999E-4</v>
      </c>
      <c r="J9" s="22">
        <f t="shared" si="1"/>
        <v>3.7101881608823786</v>
      </c>
      <c r="K9" s="26">
        <v>1.1999999999999999E-3</v>
      </c>
      <c r="L9" s="26" t="s">
        <v>94</v>
      </c>
      <c r="M9" s="25">
        <v>1</v>
      </c>
    </row>
    <row r="10" spans="1:13" x14ac:dyDescent="0.25">
      <c r="A10" t="s">
        <v>3</v>
      </c>
      <c r="B10" s="32" t="s">
        <v>94</v>
      </c>
      <c r="C10" s="9" t="s">
        <v>95</v>
      </c>
      <c r="D10" s="24">
        <v>9.4012999999999996E-3</v>
      </c>
      <c r="E10" s="24" t="s">
        <v>94</v>
      </c>
      <c r="F10" s="24" t="s">
        <v>94</v>
      </c>
      <c r="H10" s="20" t="s">
        <v>57</v>
      </c>
      <c r="I10" s="33">
        <v>2.1319999999999999E-2</v>
      </c>
      <c r="J10" s="23">
        <f t="shared" si="1"/>
        <v>1.6712127996454653</v>
      </c>
      <c r="K10" s="29">
        <v>0.39800000000000002</v>
      </c>
      <c r="L10" s="29">
        <v>1</v>
      </c>
      <c r="M10" s="30">
        <v>1.6E-2</v>
      </c>
    </row>
    <row r="11" spans="1:13" x14ac:dyDescent="0.25">
      <c r="A11" t="s">
        <v>63</v>
      </c>
      <c r="B11" s="9" t="s">
        <v>93</v>
      </c>
      <c r="C11" s="9" t="s">
        <v>93</v>
      </c>
      <c r="D11" t="s">
        <v>104</v>
      </c>
      <c r="E11" t="s">
        <v>104</v>
      </c>
      <c r="F11" t="s">
        <v>104</v>
      </c>
      <c r="H11" t="s">
        <v>15</v>
      </c>
      <c r="I11" s="31">
        <v>1.262E-4</v>
      </c>
      <c r="J11" s="22">
        <f t="shared" si="1"/>
        <v>3.8989406450918844</v>
      </c>
      <c r="K11" s="26">
        <v>8.0999999999999996E-4</v>
      </c>
      <c r="L11" s="25">
        <v>0.12146999999999999</v>
      </c>
      <c r="M11" s="26">
        <v>6.79E-3</v>
      </c>
    </row>
    <row r="12" spans="1:13" x14ac:dyDescent="0.25">
      <c r="A12" t="s">
        <v>7</v>
      </c>
      <c r="B12" s="32" t="s">
        <v>94</v>
      </c>
      <c r="C12" s="9" t="s">
        <v>95</v>
      </c>
      <c r="D12" s="19" t="s">
        <v>94</v>
      </c>
      <c r="E12" s="26">
        <v>4.4227200000000001E-2</v>
      </c>
      <c r="F12" s="19" t="s">
        <v>94</v>
      </c>
      <c r="H12" t="s">
        <v>16</v>
      </c>
      <c r="I12" s="31">
        <v>1.84E-2</v>
      </c>
      <c r="J12" s="22">
        <f t="shared" si="1"/>
        <v>1.7351821769904636</v>
      </c>
      <c r="K12" s="25">
        <v>0.06</v>
      </c>
      <c r="L12" s="26">
        <v>4.7E-2</v>
      </c>
      <c r="M12" s="25">
        <v>1</v>
      </c>
    </row>
    <row r="13" spans="1:13" x14ac:dyDescent="0.25">
      <c r="A13" t="s">
        <v>60</v>
      </c>
      <c r="B13" s="31">
        <v>4.6700000000000002E-4</v>
      </c>
      <c r="C13" s="22">
        <f>-LOG10(B13)</f>
        <v>3.3306831194338877</v>
      </c>
      <c r="D13" s="26">
        <v>3.1E-4</v>
      </c>
      <c r="E13" s="26">
        <v>4.3304599999999999E-2</v>
      </c>
      <c r="F13" s="25">
        <v>0.1153547</v>
      </c>
      <c r="H13" t="s">
        <v>51</v>
      </c>
      <c r="I13" s="31">
        <v>8.5430000000000002E-3</v>
      </c>
      <c r="J13" s="22">
        <f t="shared" si="1"/>
        <v>2.068389593637038</v>
      </c>
      <c r="K13" s="25">
        <v>0.97699999999999998</v>
      </c>
      <c r="L13" s="25">
        <v>9.1999999999999998E-2</v>
      </c>
      <c r="M13" s="26">
        <v>1.4E-2</v>
      </c>
    </row>
    <row r="14" spans="1:13" x14ac:dyDescent="0.25">
      <c r="A14" t="s">
        <v>4</v>
      </c>
      <c r="B14" s="32" t="s">
        <v>94</v>
      </c>
      <c r="C14" s="9" t="s">
        <v>95</v>
      </c>
      <c r="D14" s="19" t="s">
        <v>94</v>
      </c>
      <c r="E14" s="25">
        <v>0.50066029999999995</v>
      </c>
      <c r="F14" s="19" t="s">
        <v>94</v>
      </c>
      <c r="H14" t="s">
        <v>54</v>
      </c>
      <c r="I14" s="28">
        <v>0.17399999999999999</v>
      </c>
      <c r="J14" s="22">
        <f t="shared" si="1"/>
        <v>0.75945075171740029</v>
      </c>
      <c r="K14" s="25" t="s">
        <v>104</v>
      </c>
      <c r="L14" s="25" t="s">
        <v>104</v>
      </c>
      <c r="M14" s="25" t="s">
        <v>104</v>
      </c>
    </row>
    <row r="15" spans="1:13" x14ac:dyDescent="0.25">
      <c r="A15" t="s">
        <v>11</v>
      </c>
      <c r="B15" s="32">
        <v>2.0199999999999999E-2</v>
      </c>
      <c r="C15" s="22">
        <f>-LOG10(B15)</f>
        <v>1.6946486305533763</v>
      </c>
      <c r="D15" s="25">
        <v>6.2592499999999995E-2</v>
      </c>
      <c r="E15" s="25">
        <v>0.88873369999999996</v>
      </c>
      <c r="F15" s="26">
        <v>2.3288199999999998E-2</v>
      </c>
      <c r="H15" t="s">
        <v>22</v>
      </c>
      <c r="I15" s="31">
        <v>1.0020000000000001E-3</v>
      </c>
      <c r="J15" s="22">
        <f t="shared" si="1"/>
        <v>2.9991322784687728</v>
      </c>
      <c r="K15" s="26">
        <v>7.4999999999999997E-3</v>
      </c>
      <c r="L15" s="26">
        <v>1.12E-2</v>
      </c>
      <c r="M15" s="25">
        <v>0.2278</v>
      </c>
    </row>
    <row r="16" spans="1:13" x14ac:dyDescent="0.25">
      <c r="A16" t="s">
        <v>40</v>
      </c>
      <c r="B16" s="31">
        <v>0.02</v>
      </c>
      <c r="C16" s="22">
        <f>-LOG10(B16)</f>
        <v>1.6989700043360187</v>
      </c>
      <c r="D16" s="25">
        <v>0.29189589999999999</v>
      </c>
      <c r="E16" s="26">
        <v>1.49167E-2</v>
      </c>
      <c r="F16" s="25">
        <v>0.35217700000000002</v>
      </c>
      <c r="H16" t="s">
        <v>13</v>
      </c>
      <c r="I16" s="31">
        <v>1.057E-3</v>
      </c>
      <c r="J16" s="22">
        <f t="shared" si="1"/>
        <v>2.9759250126925738</v>
      </c>
      <c r="K16" s="26">
        <v>2.3E-2</v>
      </c>
      <c r="L16" s="26">
        <v>3.0000000000000001E-3</v>
      </c>
      <c r="M16" s="25">
        <v>0.39200000000000002</v>
      </c>
    </row>
    <row r="17" spans="1:13" x14ac:dyDescent="0.25">
      <c r="A17" t="s">
        <v>24</v>
      </c>
      <c r="B17" s="32" t="s">
        <v>94</v>
      </c>
      <c r="C17" s="9" t="s">
        <v>95</v>
      </c>
      <c r="D17" s="19" t="s">
        <v>94</v>
      </c>
      <c r="E17" s="19" t="s">
        <v>94</v>
      </c>
      <c r="F17" s="25">
        <v>0.98217509999999997</v>
      </c>
      <c r="H17" t="s">
        <v>2</v>
      </c>
      <c r="I17" s="31">
        <v>2.3370000000000001E-3</v>
      </c>
      <c r="J17" s="22">
        <f t="shared" si="1"/>
        <v>2.6313412876077731</v>
      </c>
      <c r="K17" s="26">
        <v>1.2999999999999999E-2</v>
      </c>
      <c r="L17" s="25">
        <v>1</v>
      </c>
      <c r="M17" s="26">
        <v>5.3E-3</v>
      </c>
    </row>
    <row r="18" spans="1:13" x14ac:dyDescent="0.25">
      <c r="A18" t="s">
        <v>47</v>
      </c>
      <c r="B18" s="32" t="s">
        <v>94</v>
      </c>
      <c r="C18" s="9" t="s">
        <v>95</v>
      </c>
      <c r="D18" s="25">
        <v>0.94213559999999996</v>
      </c>
      <c r="E18" s="26">
        <v>1.03E-4</v>
      </c>
      <c r="F18" s="19" t="s">
        <v>94</v>
      </c>
    </row>
    <row r="19" spans="1:13" x14ac:dyDescent="0.25">
      <c r="A19" t="s">
        <v>14</v>
      </c>
      <c r="B19" s="32" t="s">
        <v>94</v>
      </c>
      <c r="C19" s="9" t="s">
        <v>95</v>
      </c>
      <c r="D19" s="26">
        <v>2.3671E-3</v>
      </c>
      <c r="E19" s="26">
        <v>1.9889999999999999E-3</v>
      </c>
      <c r="F19" s="25">
        <v>0.99936259999999999</v>
      </c>
    </row>
    <row r="20" spans="1:13" x14ac:dyDescent="0.25">
      <c r="A20" t="s">
        <v>66</v>
      </c>
      <c r="B20" s="32" t="s">
        <v>94</v>
      </c>
      <c r="C20" s="9" t="s">
        <v>95</v>
      </c>
      <c r="D20" s="25">
        <v>0.52464359999999999</v>
      </c>
      <c r="E20" s="19" t="s">
        <v>94</v>
      </c>
      <c r="F20" s="19" t="s">
        <v>94</v>
      </c>
      <c r="H20" s="1" t="s">
        <v>91</v>
      </c>
    </row>
    <row r="21" spans="1:13" x14ac:dyDescent="0.25">
      <c r="A21" t="s">
        <v>30</v>
      </c>
      <c r="B21" s="21">
        <v>0.14000000000000001</v>
      </c>
      <c r="C21" s="22">
        <f>-LOG10(B21)</f>
        <v>0.85387196432176193</v>
      </c>
      <c r="D21" t="s">
        <v>104</v>
      </c>
      <c r="E21" t="s">
        <v>104</v>
      </c>
      <c r="F21" t="s">
        <v>104</v>
      </c>
      <c r="H21" s="19" t="s">
        <v>106</v>
      </c>
    </row>
    <row r="22" spans="1:13" x14ac:dyDescent="0.25">
      <c r="A22" t="s">
        <v>8</v>
      </c>
      <c r="B22" s="32">
        <v>2.29E-2</v>
      </c>
      <c r="C22" s="22">
        <f>-LOG10(B22)</f>
        <v>1.6401645176601121</v>
      </c>
      <c r="D22" s="26">
        <v>1.8868800000000002E-2</v>
      </c>
      <c r="E22" s="25">
        <v>5.8609929999999998E-2</v>
      </c>
      <c r="F22" s="25">
        <v>0.14451030000000001</v>
      </c>
      <c r="H22" t="s">
        <v>107</v>
      </c>
    </row>
    <row r="23" spans="1:13" x14ac:dyDescent="0.25">
      <c r="A23" t="s">
        <v>10</v>
      </c>
      <c r="B23" s="32" t="s">
        <v>94</v>
      </c>
      <c r="C23" s="9" t="s">
        <v>95</v>
      </c>
      <c r="D23" s="19" t="s">
        <v>94</v>
      </c>
      <c r="E23" s="26">
        <v>1.8616299999999999E-2</v>
      </c>
      <c r="F23" s="25">
        <v>5.1225899999999998E-2</v>
      </c>
    </row>
    <row r="24" spans="1:13" x14ac:dyDescent="0.25">
      <c r="A24" t="s">
        <v>75</v>
      </c>
      <c r="B24" s="31">
        <v>7.2499999999999995E-4</v>
      </c>
      <c r="C24" s="22">
        <f>-LOG10(B24)</f>
        <v>3.1396619934290064</v>
      </c>
      <c r="D24" s="25">
        <v>0.9662115</v>
      </c>
      <c r="E24" s="26">
        <v>2.7293999999999999E-3</v>
      </c>
      <c r="F24" s="26">
        <v>1.8600000000000001E-3</v>
      </c>
    </row>
    <row r="25" spans="1:13" x14ac:dyDescent="0.25">
      <c r="A25" t="s">
        <v>68</v>
      </c>
      <c r="B25" s="32" t="s">
        <v>94</v>
      </c>
      <c r="C25" s="9" t="s">
        <v>95</v>
      </c>
      <c r="D25" s="25">
        <v>0.92225959999999996</v>
      </c>
      <c r="E25" s="26">
        <v>1.9110000000000001E-4</v>
      </c>
      <c r="F25" s="26" t="s">
        <v>94</v>
      </c>
    </row>
    <row r="26" spans="1:13" x14ac:dyDescent="0.25">
      <c r="A26" t="s">
        <v>17</v>
      </c>
      <c r="B26" s="31">
        <v>6.8900000000000005E-4</v>
      </c>
      <c r="C26" s="22">
        <f>-LOG10(B26)</f>
        <v>3.1617807780923743</v>
      </c>
      <c r="D26" s="26">
        <v>5.2535000000000004E-3</v>
      </c>
      <c r="E26" s="26">
        <v>9.6409999999999996E-4</v>
      </c>
      <c r="F26" s="25">
        <v>0.88551610000000003</v>
      </c>
    </row>
    <row r="27" spans="1:13" x14ac:dyDescent="0.25">
      <c r="A27" t="s">
        <v>19</v>
      </c>
      <c r="B27" s="32" t="s">
        <v>94</v>
      </c>
      <c r="C27" s="9" t="s">
        <v>95</v>
      </c>
      <c r="D27" s="19" t="s">
        <v>94</v>
      </c>
      <c r="E27" s="26">
        <v>5.7962999999999999E-3</v>
      </c>
      <c r="F27" s="25">
        <v>0.12411</v>
      </c>
    </row>
    <row r="28" spans="1:13" x14ac:dyDescent="0.25">
      <c r="A28" t="s">
        <v>6</v>
      </c>
      <c r="B28" s="32" t="s">
        <v>94</v>
      </c>
      <c r="C28" s="9" t="s">
        <v>95</v>
      </c>
      <c r="D28" s="26">
        <v>1.3840999999999999E-2</v>
      </c>
      <c r="E28" s="26">
        <v>2.831E-4</v>
      </c>
      <c r="F28" s="19" t="s">
        <v>94</v>
      </c>
    </row>
    <row r="29" spans="1:13" x14ac:dyDescent="0.25">
      <c r="A29" t="s">
        <v>49</v>
      </c>
      <c r="B29" s="32" t="s">
        <v>94</v>
      </c>
      <c r="C29" s="9" t="s">
        <v>95</v>
      </c>
      <c r="D29" s="25">
        <v>0.14629919999999999</v>
      </c>
      <c r="E29" s="26" t="s">
        <v>94</v>
      </c>
      <c r="F29" s="26">
        <v>8.6459999999999998E-4</v>
      </c>
    </row>
    <row r="30" spans="1:13" x14ac:dyDescent="0.25">
      <c r="A30" t="s">
        <v>97</v>
      </c>
      <c r="B30" s="22">
        <v>0.38400000000000001</v>
      </c>
      <c r="C30" s="22">
        <f>-LOG10(B30)</f>
        <v>0.41566877563246918</v>
      </c>
      <c r="D30" t="s">
        <v>104</v>
      </c>
      <c r="E30" t="s">
        <v>104</v>
      </c>
      <c r="F30" t="s">
        <v>104</v>
      </c>
    </row>
    <row r="31" spans="1:13" x14ac:dyDescent="0.25">
      <c r="A31" t="s">
        <v>21</v>
      </c>
      <c r="B31" s="32" t="s">
        <v>94</v>
      </c>
      <c r="C31" s="9" t="s">
        <v>95</v>
      </c>
      <c r="D31" s="19" t="s">
        <v>94</v>
      </c>
      <c r="E31" s="19" t="s">
        <v>94</v>
      </c>
      <c r="F31" s="25">
        <v>0.43350499999999997</v>
      </c>
    </row>
    <row r="32" spans="1:13" x14ac:dyDescent="0.25">
      <c r="A32" t="s">
        <v>18</v>
      </c>
      <c r="B32" s="31">
        <v>1.6199999999999999E-3</v>
      </c>
      <c r="C32" s="22">
        <f>-LOG10(B32)</f>
        <v>2.7904849854573692</v>
      </c>
      <c r="D32" s="26">
        <v>1.1670999999999999E-3</v>
      </c>
      <c r="E32" s="25">
        <v>5.9972900000000003E-2</v>
      </c>
      <c r="F32" s="25">
        <v>0.2200723</v>
      </c>
    </row>
    <row r="33" spans="1:11" x14ac:dyDescent="0.25">
      <c r="A33" t="s">
        <v>9</v>
      </c>
      <c r="B33" s="32" t="s">
        <v>94</v>
      </c>
      <c r="C33" s="9" t="s">
        <v>95</v>
      </c>
      <c r="D33" s="19" t="s">
        <v>94</v>
      </c>
      <c r="E33" s="25">
        <v>0.49415239999999999</v>
      </c>
      <c r="F33" s="19" t="s">
        <v>94</v>
      </c>
    </row>
    <row r="34" spans="1:11" x14ac:dyDescent="0.25">
      <c r="A34" t="s">
        <v>23</v>
      </c>
      <c r="B34" s="31">
        <v>1.94E-4</v>
      </c>
      <c r="C34" s="22">
        <f>-LOG10(B34)</f>
        <v>3.712198270069774</v>
      </c>
      <c r="D34" s="26">
        <v>1.4860000000000001E-4</v>
      </c>
      <c r="E34" s="26">
        <v>1.15031E-2</v>
      </c>
      <c r="F34" s="25">
        <v>0.1928483</v>
      </c>
    </row>
    <row r="35" spans="1:11" x14ac:dyDescent="0.25">
      <c r="A35" t="s">
        <v>98</v>
      </c>
      <c r="B35" s="31">
        <v>3.3300000000000002E-4</v>
      </c>
      <c r="C35" s="22">
        <f>-LOG10(B35)</f>
        <v>3.4775557664936803</v>
      </c>
      <c r="D35" s="25">
        <v>0.4703061</v>
      </c>
      <c r="E35" s="26">
        <v>2.745E-3</v>
      </c>
      <c r="F35" s="26">
        <v>5.0495000000000002E-3</v>
      </c>
    </row>
    <row r="36" spans="1:11" x14ac:dyDescent="0.25">
      <c r="A36" t="s">
        <v>32</v>
      </c>
      <c r="B36" s="22">
        <v>0.52300000000000002</v>
      </c>
      <c r="C36" s="22">
        <f>-LOG10(B36)</f>
        <v>0.28149831113272572</v>
      </c>
      <c r="D36" t="s">
        <v>104</v>
      </c>
      <c r="E36" t="s">
        <v>104</v>
      </c>
      <c r="F36" t="s">
        <v>104</v>
      </c>
    </row>
    <row r="37" spans="1:11" x14ac:dyDescent="0.25">
      <c r="A37" t="s">
        <v>5</v>
      </c>
      <c r="B37" s="32">
        <v>1.7299999999999999E-2</v>
      </c>
      <c r="C37" s="22">
        <f>-LOG10(B37)</f>
        <v>1.7619538968712045</v>
      </c>
      <c r="D37" s="25">
        <v>8.9078699999999997E-2</v>
      </c>
      <c r="E37" s="26">
        <v>1.7258099999999998E-2</v>
      </c>
      <c r="F37" s="25">
        <v>0.77974730000000003</v>
      </c>
    </row>
    <row r="38" spans="1:11" x14ac:dyDescent="0.25">
      <c r="A38" t="s">
        <v>39</v>
      </c>
      <c r="B38" s="32" t="s">
        <v>94</v>
      </c>
      <c r="C38" s="9" t="s">
        <v>95</v>
      </c>
      <c r="D38" s="25">
        <v>0.95948489999999997</v>
      </c>
      <c r="E38" s="19" t="s">
        <v>94</v>
      </c>
      <c r="F38" s="19" t="s">
        <v>94</v>
      </c>
    </row>
    <row r="39" spans="1:11" x14ac:dyDescent="0.25">
      <c r="A39" t="s">
        <v>53</v>
      </c>
      <c r="B39" s="32" t="s">
        <v>94</v>
      </c>
      <c r="C39" s="9" t="s">
        <v>95</v>
      </c>
      <c r="D39" s="25">
        <v>0.70985989999999999</v>
      </c>
      <c r="E39" s="19" t="s">
        <v>94</v>
      </c>
      <c r="F39" s="26">
        <v>6.133E-4</v>
      </c>
    </row>
    <row r="40" spans="1:11" x14ac:dyDescent="0.25">
      <c r="A40" t="s">
        <v>20</v>
      </c>
      <c r="B40" s="31">
        <v>8.5999999999999998E-4</v>
      </c>
      <c r="C40" s="22">
        <f>-LOG10(B40)</f>
        <v>3.0655015487564321</v>
      </c>
      <c r="D40" s="26">
        <v>6.3639999999999996E-4</v>
      </c>
      <c r="E40" s="26">
        <v>3.4597200000000002E-2</v>
      </c>
      <c r="F40" s="25">
        <v>0.22528210000000001</v>
      </c>
    </row>
    <row r="41" spans="1:11" x14ac:dyDescent="0.25">
      <c r="A41" t="s">
        <v>99</v>
      </c>
      <c r="B41" s="31">
        <v>4.0400000000000002E-3</v>
      </c>
      <c r="C41" s="22">
        <f>-LOG10(B41)</f>
        <v>2.3936186348893949</v>
      </c>
      <c r="D41" s="25">
        <v>0.47981099999999999</v>
      </c>
      <c r="E41" s="26">
        <v>3.2774000000000002E-3</v>
      </c>
      <c r="F41" s="25">
        <v>6.3438800000000004E-2</v>
      </c>
    </row>
    <row r="42" spans="1:11" x14ac:dyDescent="0.25">
      <c r="A42" t="s">
        <v>12</v>
      </c>
      <c r="B42" s="32" t="s">
        <v>94</v>
      </c>
      <c r="C42" s="9" t="s">
        <v>95</v>
      </c>
      <c r="D42" s="26">
        <v>5.5015999999999997E-3</v>
      </c>
      <c r="E42" s="26" t="s">
        <v>94</v>
      </c>
      <c r="F42" s="26">
        <v>6.3657999999999996E-3</v>
      </c>
    </row>
    <row r="43" spans="1:11" x14ac:dyDescent="0.25">
      <c r="A43" t="s">
        <v>38</v>
      </c>
      <c r="B43" s="32" t="s">
        <v>94</v>
      </c>
      <c r="C43" s="9" t="s">
        <v>95</v>
      </c>
      <c r="D43" s="25">
        <v>0.85041500000000003</v>
      </c>
      <c r="E43" s="26" t="s">
        <v>94</v>
      </c>
      <c r="F43" s="26" t="s">
        <v>94</v>
      </c>
    </row>
    <row r="44" spans="1:11" x14ac:dyDescent="0.25">
      <c r="A44" t="s">
        <v>44</v>
      </c>
      <c r="B44" s="9">
        <v>7.6399999999999996E-2</v>
      </c>
      <c r="C44" s="22">
        <f>-LOG10(B44)</f>
        <v>1.1169066414243101</v>
      </c>
      <c r="D44" t="s">
        <v>104</v>
      </c>
      <c r="E44" t="s">
        <v>104</v>
      </c>
      <c r="F44" t="s">
        <v>104</v>
      </c>
    </row>
    <row r="45" spans="1:11" x14ac:dyDescent="0.25">
      <c r="A45" t="s">
        <v>34</v>
      </c>
      <c r="B45" s="22">
        <v>0.106</v>
      </c>
      <c r="C45" s="22">
        <f>-LOG10(B45)</f>
        <v>0.97469413473522981</v>
      </c>
      <c r="D45" t="s">
        <v>104</v>
      </c>
      <c r="E45" t="s">
        <v>104</v>
      </c>
      <c r="F45" t="s">
        <v>104</v>
      </c>
      <c r="I45" s="35"/>
      <c r="J45" s="35"/>
      <c r="K45" s="35"/>
    </row>
    <row r="46" spans="1:11" x14ac:dyDescent="0.25">
      <c r="A46" t="s">
        <v>100</v>
      </c>
      <c r="B46" s="32" t="s">
        <v>94</v>
      </c>
      <c r="C46" s="9" t="s">
        <v>95</v>
      </c>
      <c r="D46" s="19" t="s">
        <v>94</v>
      </c>
      <c r="E46" s="19" t="s">
        <v>94</v>
      </c>
      <c r="F46" s="19" t="s">
        <v>94</v>
      </c>
      <c r="G46" s="6"/>
    </row>
    <row r="48" spans="1:11" x14ac:dyDescent="0.25">
      <c r="B48" s="9"/>
      <c r="C48" s="9"/>
    </row>
    <row r="53" spans="1:6" x14ac:dyDescent="0.25">
      <c r="A53" s="27"/>
      <c r="B53" s="27"/>
      <c r="C53" s="27"/>
      <c r="D53" s="27"/>
      <c r="E53" s="27"/>
      <c r="F53" s="27"/>
    </row>
    <row r="54" spans="1:6" x14ac:dyDescent="0.25">
      <c r="A54" s="27"/>
      <c r="B54" s="27"/>
      <c r="C54" s="27"/>
      <c r="D54" s="27"/>
      <c r="E54" s="27"/>
      <c r="F54" s="27"/>
    </row>
    <row r="55" spans="1:6" x14ac:dyDescent="0.25">
      <c r="A55" s="27"/>
      <c r="B55" s="27"/>
      <c r="C55" s="27"/>
      <c r="D55" s="27"/>
      <c r="E55" s="27"/>
      <c r="F55" s="27"/>
    </row>
    <row r="56" spans="1:6" x14ac:dyDescent="0.25">
      <c r="A56" s="27"/>
      <c r="B56" s="27"/>
      <c r="C56" s="27"/>
      <c r="D56" s="27"/>
      <c r="E56" s="27"/>
      <c r="F56" s="27"/>
    </row>
    <row r="57" spans="1:6" x14ac:dyDescent="0.25">
      <c r="A57" s="27"/>
      <c r="B57" s="27"/>
      <c r="C57" s="27"/>
      <c r="D57" s="27"/>
      <c r="E57" s="27"/>
      <c r="F57" s="27"/>
    </row>
  </sheetData>
  <mergeCells count="7">
    <mergeCell ref="D2:F2"/>
    <mergeCell ref="I45:K45"/>
    <mergeCell ref="B1:F1"/>
    <mergeCell ref="B2:C2"/>
    <mergeCell ref="I1:M1"/>
    <mergeCell ref="I2:J2"/>
    <mergeCell ref="K2: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E457D-4F24-4CAF-850A-377AB6782CDC}">
  <dimension ref="A1:K42"/>
  <sheetViews>
    <sheetView tabSelected="1" workbookViewId="0">
      <selection activeCell="H6" sqref="H6:H8"/>
    </sheetView>
  </sheetViews>
  <sheetFormatPr defaultRowHeight="15" x14ac:dyDescent="0.25"/>
  <cols>
    <col min="1" max="1" width="21.85546875" bestFit="1" customWidth="1"/>
    <col min="3" max="3" width="27.85546875" bestFit="1" customWidth="1"/>
    <col min="4" max="4" width="11.85546875" bestFit="1" customWidth="1"/>
    <col min="5" max="5" width="11.5703125" customWidth="1"/>
    <col min="6" max="6" width="10.5703125" customWidth="1"/>
    <col min="7" max="7" width="27.85546875" bestFit="1" customWidth="1"/>
    <col min="8" max="8" width="11.85546875" bestFit="1" customWidth="1"/>
  </cols>
  <sheetData>
    <row r="1" spans="1:11" ht="15" customHeight="1" x14ac:dyDescent="0.25">
      <c r="A1" s="36" t="s">
        <v>72</v>
      </c>
      <c r="B1" s="36"/>
      <c r="C1" s="36"/>
      <c r="D1" s="36"/>
      <c r="E1" s="1"/>
      <c r="F1" s="1"/>
      <c r="G1" s="37" t="s">
        <v>76</v>
      </c>
      <c r="H1" s="37"/>
      <c r="I1" s="37"/>
      <c r="J1" s="37"/>
    </row>
    <row r="2" spans="1:11" x14ac:dyDescent="0.25">
      <c r="A2" s="36"/>
      <c r="B2" s="36"/>
      <c r="C2" s="36"/>
      <c r="D2" s="36"/>
      <c r="E2" s="1"/>
      <c r="F2" s="1"/>
      <c r="G2" s="37"/>
      <c r="H2" s="37"/>
      <c r="I2" s="37"/>
      <c r="J2" s="37"/>
    </row>
    <row r="3" spans="1:11" x14ac:dyDescent="0.25">
      <c r="A3" s="36"/>
      <c r="B3" s="36"/>
      <c r="C3" s="36"/>
      <c r="D3" s="36"/>
      <c r="E3" s="1"/>
      <c r="F3" s="1"/>
      <c r="G3" s="37"/>
      <c r="H3" s="37"/>
      <c r="I3" s="37"/>
      <c r="J3" s="37"/>
    </row>
    <row r="4" spans="1:11" x14ac:dyDescent="0.25">
      <c r="E4" s="1"/>
      <c r="F4" s="1"/>
      <c r="G4" s="1"/>
      <c r="H4" s="1"/>
      <c r="I4" s="1"/>
      <c r="J4" s="1"/>
    </row>
    <row r="5" spans="1:11" x14ac:dyDescent="0.25">
      <c r="E5" s="4"/>
      <c r="F5" s="4"/>
      <c r="H5" s="4"/>
      <c r="I5" s="4"/>
    </row>
    <row r="6" spans="1:11" x14ac:dyDescent="0.25">
      <c r="A6" s="1" t="s">
        <v>73</v>
      </c>
      <c r="B6" s="14"/>
      <c r="C6" s="1" t="s">
        <v>77</v>
      </c>
      <c r="D6" s="38">
        <v>24</v>
      </c>
      <c r="E6" s="13"/>
      <c r="F6" s="13"/>
      <c r="G6" s="1" t="s">
        <v>77</v>
      </c>
      <c r="H6" s="1">
        <v>32</v>
      </c>
      <c r="J6" s="5"/>
      <c r="K6" s="5"/>
    </row>
    <row r="7" spans="1:11" x14ac:dyDescent="0.25">
      <c r="A7" s="1" t="s">
        <v>74</v>
      </c>
      <c r="B7" s="12"/>
      <c r="C7" s="1" t="s">
        <v>78</v>
      </c>
      <c r="D7" s="38">
        <v>10</v>
      </c>
      <c r="G7" s="1" t="s">
        <v>80</v>
      </c>
      <c r="H7" s="1">
        <v>9</v>
      </c>
      <c r="J7" s="5"/>
      <c r="K7" s="5"/>
    </row>
    <row r="8" spans="1:11" x14ac:dyDescent="0.25">
      <c r="C8" s="1" t="s">
        <v>79</v>
      </c>
      <c r="D8" s="38">
        <v>14</v>
      </c>
      <c r="G8" s="1" t="s">
        <v>81</v>
      </c>
      <c r="H8" s="1">
        <v>23</v>
      </c>
      <c r="J8" s="5"/>
      <c r="K8" s="5"/>
    </row>
    <row r="9" spans="1:11" x14ac:dyDescent="0.25">
      <c r="C9" s="1"/>
      <c r="D9" s="2"/>
      <c r="G9" s="1"/>
      <c r="J9" s="5"/>
      <c r="K9" s="5"/>
    </row>
    <row r="10" spans="1:11" x14ac:dyDescent="0.25">
      <c r="C10" s="1"/>
      <c r="D10" s="1" t="s">
        <v>71</v>
      </c>
      <c r="H10" s="1" t="s">
        <v>71</v>
      </c>
      <c r="J10" s="5"/>
      <c r="K10" s="5"/>
    </row>
    <row r="11" spans="1:11" x14ac:dyDescent="0.25">
      <c r="C11" s="1" t="s">
        <v>0</v>
      </c>
      <c r="D11" s="3">
        <v>4.6564858697560121</v>
      </c>
      <c r="G11" s="1" t="s">
        <v>1</v>
      </c>
      <c r="H11" s="3">
        <v>5.2383383615688111</v>
      </c>
      <c r="J11" s="5"/>
      <c r="K11" s="5"/>
    </row>
    <row r="12" spans="1:11" x14ac:dyDescent="0.25">
      <c r="C12" s="1" t="s">
        <v>1</v>
      </c>
      <c r="D12" s="3">
        <v>3.4514324024651257</v>
      </c>
      <c r="G12" s="1" t="s">
        <v>0</v>
      </c>
      <c r="H12" s="3">
        <v>4.7766192733017387</v>
      </c>
      <c r="J12" s="5"/>
      <c r="K12" s="5"/>
    </row>
    <row r="13" spans="1:11" x14ac:dyDescent="0.25">
      <c r="C13" s="1" t="s">
        <v>2</v>
      </c>
      <c r="D13" s="3">
        <v>2.4674796747967482</v>
      </c>
      <c r="G13" s="1" t="s">
        <v>3</v>
      </c>
      <c r="H13" s="3">
        <v>4.0757894736842095</v>
      </c>
      <c r="J13" s="5"/>
      <c r="K13" s="5"/>
    </row>
    <row r="14" spans="1:11" x14ac:dyDescent="0.25">
      <c r="C14" s="1" t="s">
        <v>3</v>
      </c>
      <c r="D14" s="3">
        <v>2.1894736842105265</v>
      </c>
      <c r="G14" s="1" t="s">
        <v>47</v>
      </c>
      <c r="H14" s="3">
        <v>3.1214099216710181</v>
      </c>
      <c r="J14" s="5"/>
      <c r="K14" s="5"/>
    </row>
    <row r="15" spans="1:11" x14ac:dyDescent="0.25">
      <c r="C15" s="1" t="s">
        <v>4</v>
      </c>
      <c r="D15" s="3">
        <v>1.6319957934864771</v>
      </c>
      <c r="G15" s="1" t="s">
        <v>25</v>
      </c>
      <c r="H15" s="3">
        <v>2.9231689088191324</v>
      </c>
      <c r="J15" s="5"/>
      <c r="K15" s="5"/>
    </row>
    <row r="16" spans="1:11" x14ac:dyDescent="0.25">
      <c r="C16" s="1" t="s">
        <v>6</v>
      </c>
      <c r="D16" s="3">
        <v>1.4794352363413135</v>
      </c>
      <c r="G16" s="1" t="s">
        <v>66</v>
      </c>
      <c r="H16" s="3">
        <v>2.4867219917012444</v>
      </c>
      <c r="J16" s="5"/>
      <c r="K16" s="5"/>
    </row>
    <row r="17" spans="3:11" x14ac:dyDescent="0.25">
      <c r="C17" s="1" t="s">
        <v>7</v>
      </c>
      <c r="D17" s="3">
        <v>1.4687975646879758</v>
      </c>
      <c r="G17" s="1" t="s">
        <v>5</v>
      </c>
      <c r="H17" s="3">
        <v>1.8249594813614263</v>
      </c>
      <c r="J17" s="5"/>
      <c r="K17" s="5"/>
    </row>
    <row r="18" spans="3:11" x14ac:dyDescent="0.25">
      <c r="C18" s="1" t="s">
        <v>8</v>
      </c>
      <c r="D18" s="3">
        <v>1.4606404577334806</v>
      </c>
      <c r="G18" s="1" t="s">
        <v>75</v>
      </c>
      <c r="H18" s="3">
        <v>1.465724</v>
      </c>
      <c r="J18" s="5"/>
      <c r="K18" s="5"/>
    </row>
    <row r="19" spans="3:11" x14ac:dyDescent="0.25">
      <c r="C19" s="1" t="s">
        <v>9</v>
      </c>
      <c r="D19" s="3">
        <v>1.4537037037037037</v>
      </c>
      <c r="G19" s="1" t="s">
        <v>10</v>
      </c>
      <c r="H19" s="3">
        <v>1.1990438939591479</v>
      </c>
      <c r="J19" s="5"/>
      <c r="K19" s="5"/>
    </row>
    <row r="20" spans="3:11" x14ac:dyDescent="0.25">
      <c r="C20" s="1" t="s">
        <v>10</v>
      </c>
      <c r="D20" s="3">
        <v>1.3718673040706937</v>
      </c>
      <c r="G20" s="1" t="s">
        <v>6</v>
      </c>
      <c r="H20" s="3">
        <f>1/0.298342541436464</f>
        <v>3.351851851851853</v>
      </c>
      <c r="J20" s="5"/>
      <c r="K20" s="5"/>
    </row>
    <row r="21" spans="3:11" x14ac:dyDescent="0.25">
      <c r="C21" s="1" t="s">
        <v>25</v>
      </c>
      <c r="D21" s="3">
        <f>1/0.240159441953164</f>
        <v>4.1639004149377579</v>
      </c>
      <c r="G21" s="1" t="s">
        <v>24</v>
      </c>
      <c r="H21" s="3">
        <f>1/0.339024390243902</f>
        <v>2.949640287769788</v>
      </c>
      <c r="J21" s="5"/>
      <c r="K21" s="5"/>
    </row>
    <row r="22" spans="3:11" x14ac:dyDescent="0.25">
      <c r="C22" s="1" t="s">
        <v>24</v>
      </c>
      <c r="D22" s="3">
        <f>1/0.322493224932249</f>
        <v>3.1008403361344565</v>
      </c>
      <c r="G22" s="1" t="s">
        <v>38</v>
      </c>
      <c r="H22" s="3">
        <f>1/0.434182590233546</f>
        <v>2.3031784841075775</v>
      </c>
      <c r="J22" s="5"/>
      <c r="K22" s="5"/>
    </row>
    <row r="23" spans="3:11" x14ac:dyDescent="0.25">
      <c r="C23" s="1" t="s">
        <v>23</v>
      </c>
      <c r="D23" s="3">
        <f>1/0.482361411087113</f>
        <v>2.0731343283582091</v>
      </c>
      <c r="G23" s="1" t="s">
        <v>36</v>
      </c>
      <c r="H23" s="3">
        <f>1/0.478896782281655</f>
        <v>2.0881326352530531</v>
      </c>
      <c r="J23" s="5"/>
      <c r="K23" s="5"/>
    </row>
    <row r="24" spans="3:11" x14ac:dyDescent="0.25">
      <c r="C24" s="1" t="s">
        <v>22</v>
      </c>
      <c r="D24" s="3">
        <f>1/0.525030525030525</f>
        <v>1.9046511627906977</v>
      </c>
      <c r="G24" s="1" t="s">
        <v>39</v>
      </c>
      <c r="H24" s="3">
        <f>1/0.479032258064516</f>
        <v>2.0875420875420883</v>
      </c>
      <c r="J24" s="5"/>
      <c r="K24" s="5"/>
    </row>
    <row r="25" spans="3:11" x14ac:dyDescent="0.25">
      <c r="C25" s="1" t="s">
        <v>21</v>
      </c>
      <c r="D25" s="3">
        <f>1/0.526606010476978</f>
        <v>1.8989528795811528</v>
      </c>
      <c r="G25" s="1" t="s">
        <v>12</v>
      </c>
      <c r="H25" s="3">
        <f>1/0.501026694045175</f>
        <v>1.9959016393442606</v>
      </c>
      <c r="J25" s="5"/>
      <c r="K25" s="5"/>
    </row>
    <row r="26" spans="3:11" x14ac:dyDescent="0.25">
      <c r="C26" s="1" t="s">
        <v>60</v>
      </c>
      <c r="D26" s="3">
        <v>1.89</v>
      </c>
      <c r="G26" s="1" t="s">
        <v>53</v>
      </c>
      <c r="H26" s="3">
        <f>1/0.569471624266145</f>
        <v>1.7560137457044669</v>
      </c>
      <c r="J26" s="5"/>
      <c r="K26" s="5"/>
    </row>
    <row r="27" spans="3:11" x14ac:dyDescent="0.25">
      <c r="C27" s="1" t="s">
        <v>20</v>
      </c>
      <c r="D27" s="3">
        <f>1/0.529492455418381</f>
        <v>1.8886010362694314</v>
      </c>
      <c r="G27" s="1" t="s">
        <v>49</v>
      </c>
      <c r="H27" s="3">
        <f>1/0.585135135135135</f>
        <v>1.7090069284064668</v>
      </c>
      <c r="J27" s="5"/>
      <c r="K27" s="5"/>
    </row>
    <row r="28" spans="3:11" x14ac:dyDescent="0.25">
      <c r="C28" s="1" t="s">
        <v>19</v>
      </c>
      <c r="D28" s="3">
        <f>1/0.548941798941799</f>
        <v>1.8216867469879519</v>
      </c>
      <c r="G28" s="1" t="s">
        <v>17</v>
      </c>
      <c r="H28" s="3">
        <f>1/0.591101694915254</f>
        <v>1.6917562724014343</v>
      </c>
      <c r="J28" s="5"/>
      <c r="K28" s="5"/>
    </row>
    <row r="29" spans="3:11" x14ac:dyDescent="0.25">
      <c r="C29" s="1" t="s">
        <v>18</v>
      </c>
      <c r="D29" s="3">
        <f>1/0.563533090816261</f>
        <v>1.7745186862967171</v>
      </c>
      <c r="G29" s="1" t="s">
        <v>61</v>
      </c>
      <c r="H29" s="3">
        <f>1/0.604081632653061</f>
        <v>1.6554054054054059</v>
      </c>
      <c r="J29" s="5"/>
      <c r="K29" s="5"/>
    </row>
    <row r="30" spans="3:11" x14ac:dyDescent="0.25">
      <c r="C30" s="1" t="s">
        <v>17</v>
      </c>
      <c r="D30" s="3">
        <f>1/0.638771186440678</f>
        <v>1.5655058043117744</v>
      </c>
      <c r="G30" s="1" t="s">
        <v>68</v>
      </c>
      <c r="H30" s="3">
        <f>1/0.60958904109589</f>
        <v>1.6404494382022483</v>
      </c>
      <c r="J30" s="5"/>
      <c r="K30" s="5"/>
    </row>
    <row r="31" spans="3:11" x14ac:dyDescent="0.25">
      <c r="C31" s="1" t="s">
        <v>15</v>
      </c>
      <c r="D31" s="3">
        <f>1/0.664725861232411</f>
        <v>1.5043795620437967</v>
      </c>
      <c r="G31" s="1" t="s">
        <v>21</v>
      </c>
      <c r="H31" s="3">
        <f>1/0.619106699751861</f>
        <v>1.615230460921844</v>
      </c>
      <c r="J31" s="5"/>
      <c r="K31" s="5"/>
    </row>
    <row r="32" spans="3:11" x14ac:dyDescent="0.25">
      <c r="C32" s="1" t="s">
        <v>14</v>
      </c>
      <c r="D32" s="3">
        <f>1/0.670762928827445</f>
        <v>1.4908396946564884</v>
      </c>
      <c r="F32" s="5"/>
      <c r="G32" s="1" t="s">
        <v>13</v>
      </c>
      <c r="H32" s="3">
        <f>1/0.664866979655712</f>
        <v>1.5040602565611394</v>
      </c>
      <c r="I32" s="5"/>
      <c r="J32" s="5"/>
      <c r="K32" s="5"/>
    </row>
    <row r="33" spans="3:8" x14ac:dyDescent="0.25">
      <c r="C33" s="1" t="s">
        <v>13</v>
      </c>
      <c r="D33" s="3">
        <f>1/0.746131107633455</f>
        <v>1.3402470286646471</v>
      </c>
      <c r="G33" s="1" t="s">
        <v>16</v>
      </c>
      <c r="H33" s="3">
        <f>1/0.667569659442725</f>
        <v>1.4979710144927525</v>
      </c>
    </row>
    <row r="34" spans="3:8" x14ac:dyDescent="0.25">
      <c r="C34" s="1" t="s">
        <v>12</v>
      </c>
      <c r="D34" s="3">
        <f>1/0.748345881816108</f>
        <v>1.3362804878048775</v>
      </c>
      <c r="G34" s="1" t="s">
        <v>14</v>
      </c>
      <c r="H34" s="3">
        <f>1/0.673732718894009</f>
        <v>1.4842681258549937</v>
      </c>
    </row>
    <row r="35" spans="3:8" x14ac:dyDescent="0.25">
      <c r="G35" s="1" t="s">
        <v>23</v>
      </c>
      <c r="H35" s="3">
        <f>1/0.673866090712743</f>
        <v>1.483974358974359</v>
      </c>
    </row>
    <row r="36" spans="3:8" x14ac:dyDescent="0.25">
      <c r="G36" s="1" t="s">
        <v>42</v>
      </c>
      <c r="H36" s="3">
        <f>1/0.685847589424572</f>
        <v>1.4580498866213158</v>
      </c>
    </row>
    <row r="37" spans="3:8" x14ac:dyDescent="0.25">
      <c r="G37" s="1" t="s">
        <v>22</v>
      </c>
      <c r="H37" s="3">
        <f>1/0.703296703296703</f>
        <v>1.4218750000000007</v>
      </c>
    </row>
    <row r="38" spans="3:8" x14ac:dyDescent="0.25">
      <c r="G38" s="1" t="s">
        <v>20</v>
      </c>
      <c r="H38" s="3">
        <f>1/0.716049382716049</f>
        <v>1.3965517241379317</v>
      </c>
    </row>
    <row r="39" spans="3:8" x14ac:dyDescent="0.25">
      <c r="G39" s="1" t="s">
        <v>19</v>
      </c>
      <c r="H39" s="3">
        <f>1/0.720238095238095</f>
        <v>1.3884297520661162</v>
      </c>
    </row>
    <row r="40" spans="3:8" x14ac:dyDescent="0.25">
      <c r="G40" s="1" t="s">
        <v>60</v>
      </c>
      <c r="H40" s="3">
        <v>1.35</v>
      </c>
    </row>
    <row r="41" spans="3:8" x14ac:dyDescent="0.25">
      <c r="G41" s="1" t="s">
        <v>7</v>
      </c>
      <c r="H41" s="3">
        <v>1.28</v>
      </c>
    </row>
    <row r="42" spans="3:8" x14ac:dyDescent="0.25">
      <c r="G42" s="1" t="s">
        <v>40</v>
      </c>
      <c r="H42" s="3">
        <f>1/0.853174603174603</f>
        <v>1.1720930232558142</v>
      </c>
    </row>
  </sheetData>
  <sortState xmlns:xlrd2="http://schemas.microsoft.com/office/spreadsheetml/2017/richdata2" ref="C23:D36">
    <sortCondition descending="1" ref="D23:D36"/>
  </sortState>
  <mergeCells count="2">
    <mergeCell ref="A1:D3"/>
    <mergeCell ref="G1:J3"/>
  </mergeCells>
  <conditionalFormatting sqref="B6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{828A85D9-95D2-4934-9ED2-EB8D1C831CC8}</x14:id>
        </ext>
      </extLst>
    </cfRule>
  </conditionalFormatting>
  <conditionalFormatting sqref="H11:H19">
    <cfRule type="colorScale" priority="6">
      <colorScale>
        <cfvo type="min"/>
        <cfvo type="max"/>
        <color theme="4" tint="0.79998168889431442"/>
        <color theme="4" tint="-0.249977111117893"/>
      </colorScale>
    </cfRule>
  </conditionalFormatting>
  <conditionalFormatting sqref="E6:F6 B6">
    <cfRule type="colorScale" priority="117">
      <colorScale>
        <cfvo type="min"/>
        <cfvo type="max"/>
        <color theme="4" tint="0.79998168889431442"/>
        <color theme="4" tint="-0.499984740745262"/>
      </colorScale>
    </cfRule>
  </conditionalFormatting>
  <conditionalFormatting sqref="H20:H42">
    <cfRule type="colorScale" priority="118">
      <colorScale>
        <cfvo type="min"/>
        <cfvo type="max"/>
        <color rgb="FFFEB19C"/>
        <color rgb="FFC00000"/>
      </colorScale>
    </cfRule>
  </conditionalFormatting>
  <conditionalFormatting sqref="D11:D20">
    <cfRule type="colorScale" priority="2">
      <colorScale>
        <cfvo type="min"/>
        <cfvo type="max"/>
        <color theme="4" tint="0.79998168889431442"/>
        <color theme="4" tint="-0.249977111117893"/>
      </colorScale>
    </cfRule>
  </conditionalFormatting>
  <conditionalFormatting sqref="D11:D34">
    <cfRule type="colorScale" priority="12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21:D34">
    <cfRule type="colorScale" priority="1">
      <colorScale>
        <cfvo type="min"/>
        <cfvo type="max"/>
        <color rgb="FFFEB19C"/>
        <color rgb="FFC00000"/>
      </colorScale>
    </cfRule>
    <cfRule type="colorScale" priority="123">
      <colorScale>
        <cfvo type="min"/>
        <cfvo type="max"/>
        <color rgb="FFFEB19C"/>
        <color rgb="FFC00000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8A85D9-95D2-4934-9ED2-EB8D1C831CC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Absolute concentrations</vt:lpstr>
      <vt:lpstr>Statistical analysis</vt:lpstr>
      <vt:lpstr>Fold 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2020-05-10T15:01:10Z</dcterms:created>
  <dcterms:modified xsi:type="dcterms:W3CDTF">2020-05-14T16:36:53Z</dcterms:modified>
</cp:coreProperties>
</file>